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codeName="ThisWorkbook"/>
  <xr:revisionPtr revIDLastSave="0" documentId="13_ncr:1_{6E2102E0-0863-4BB4-BCED-1A43B506EE44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Budget de mariage" sheetId="1" r:id="rId1"/>
    <sheet name="Dépenses" sheetId="2" r:id="rId2"/>
    <sheet name="Calculs" sheetId="5" state="hidden" r:id="rId3"/>
  </sheets>
  <definedNames>
    <definedName name="Autres_Fait">Dépenses!$E$136</definedName>
    <definedName name="Autres_frais_Total_Est">Autres_frais[[#Totals],[Estimé]]</definedName>
    <definedName name="Autres_frais_Total_Réel">Autres_frais[[#Totals],[Réel]]</definedName>
    <definedName name="Cadeaux_Fait">Dépenses!$E$109</definedName>
    <definedName name="Cadeaux_Total_Est">Cadeaux[[#Totals],[Estimé]]</definedName>
    <definedName name="Cadeaux_Total_Réel">Cadeaux[[#Totals],[Réel]]</definedName>
    <definedName name="Décoration_Fait">Dépenses!$E$85</definedName>
    <definedName name="Décoration_Total_Est">Décoration[[#Totals],[Estimé]]</definedName>
    <definedName name="Décoration_Total_Réel">Décoration[[#Totals],[Réel]]</definedName>
    <definedName name="Fleurs_Fait">Dépenses!$E$97</definedName>
    <definedName name="Fleurs_Total_Est">Fleurs[[#Totals],[Estimé]]</definedName>
    <definedName name="Fleurs_Total_Réel">Fleurs[[#Totals],[Réel]]</definedName>
    <definedName name="Impression_Fait">Dépenses!$E$61</definedName>
    <definedName name="Impression_Papeterie_Total_Est">Impression[[#Totals],[Estimé]]</definedName>
    <definedName name="Impression_Papeterie_Total_Réel">Impression[[#Totals],[Réel]]</definedName>
    <definedName name="Musique_Animations_Total_Est">Musique[[#Totals],[Estimé]]</definedName>
    <definedName name="Musique_Animations_Total_Réel">Musique[[#Totals],[Réel]]</definedName>
    <definedName name="Musique_Fait">Dépenses!$E$45</definedName>
    <definedName name="Photographie_Fait">Dépenses!$E$72</definedName>
    <definedName name="Photographie_Total_Est">Photographie[[#Totals],[Estimé]]</definedName>
    <definedName name="Photographie_Total_Réel">Photographie[[#Totals],[Réel]]</definedName>
    <definedName name="Réception_Fait">Dépenses!$E$36</definedName>
    <definedName name="Réception_Total_Est">Réception[[#Totals],[Estimé]]</definedName>
    <definedName name="Réception_Total_Réel">Réception[[#Totals],[Réel]]</definedName>
    <definedName name="Transport_Fait">Dépenses!$E$119</definedName>
    <definedName name="Transport_Total_Est">Transport[[#Totals],[Estimé]]</definedName>
    <definedName name="Transport_Total_Réel">Transport[[#Totals],[Réel]]</definedName>
    <definedName name="Vêtements_et_accessoires_Fait">Dépenses!$E$20</definedName>
    <definedName name="Vêtements_et_accessoires_Total_Est">Vêtements_et_accessoires[[#Totals],[Estimé]]</definedName>
    <definedName name="Vêtements_et_accessoires_Total_Réel">Vêtements_et_accessoires[[#Totals],[Réel]]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6" i="2" l="1"/>
  <c r="D119" i="2"/>
  <c r="D109" i="2"/>
  <c r="D97" i="2"/>
  <c r="D85" i="2"/>
  <c r="D72" i="2"/>
  <c r="D61" i="2"/>
  <c r="D45" i="2"/>
  <c r="D36" i="2"/>
  <c r="D20" i="2"/>
  <c r="F17" i="1" l="1"/>
  <c r="F16" i="1"/>
  <c r="F15" i="1"/>
  <c r="F14" i="1"/>
  <c r="F13" i="1"/>
  <c r="F12" i="1"/>
  <c r="F11" i="1"/>
  <c r="F9" i="1"/>
  <c r="F10" i="1"/>
  <c r="F8" i="1"/>
  <c r="E77" i="2"/>
  <c r="E78" i="2"/>
  <c r="E79" i="2"/>
  <c r="E80" i="2"/>
  <c r="E81" i="2"/>
  <c r="C82" i="2"/>
  <c r="C8" i="5" s="1"/>
  <c r="D82" i="2"/>
  <c r="D8" i="5" s="1"/>
  <c r="H8" i="5" s="1"/>
  <c r="E90" i="2"/>
  <c r="E95" i="2" s="1"/>
  <c r="E91" i="2"/>
  <c r="E92" i="2"/>
  <c r="E93" i="2"/>
  <c r="E94" i="2"/>
  <c r="C95" i="2"/>
  <c r="C9" i="5"/>
  <c r="D95" i="2"/>
  <c r="D9" i="5"/>
  <c r="E102" i="2"/>
  <c r="E103" i="2"/>
  <c r="E104" i="2"/>
  <c r="E105" i="2"/>
  <c r="E106" i="2"/>
  <c r="C107" i="2"/>
  <c r="C10" i="5" s="1"/>
  <c r="D107" i="2"/>
  <c r="D10" i="5" s="1"/>
  <c r="H10" i="5" s="1"/>
  <c r="E114" i="2"/>
  <c r="E115" i="2"/>
  <c r="E116" i="2"/>
  <c r="C117" i="2"/>
  <c r="C11" i="5"/>
  <c r="D117" i="2"/>
  <c r="D11" i="5"/>
  <c r="E124" i="2"/>
  <c r="E125" i="2"/>
  <c r="E126" i="2"/>
  <c r="E127" i="2"/>
  <c r="E128" i="2"/>
  <c r="E129" i="2"/>
  <c r="E130" i="2"/>
  <c r="E131" i="2"/>
  <c r="E132" i="2"/>
  <c r="E133" i="2"/>
  <c r="C134" i="2"/>
  <c r="C12" i="5"/>
  <c r="D134" i="2"/>
  <c r="D12" i="5"/>
  <c r="H12" i="5" s="1"/>
  <c r="H11" i="5"/>
  <c r="H9" i="5"/>
  <c r="E107" i="2"/>
  <c r="E117" i="2"/>
  <c r="E82" i="2"/>
  <c r="E134" i="2"/>
  <c r="D17" i="1"/>
  <c r="C17" i="1"/>
  <c r="D16" i="1"/>
  <c r="C16" i="1"/>
  <c r="D15" i="1"/>
  <c r="C15" i="1"/>
  <c r="D14" i="1"/>
  <c r="E14" i="1" s="1"/>
  <c r="C14" i="1"/>
  <c r="D13" i="1"/>
  <c r="C13" i="1"/>
  <c r="D70" i="2"/>
  <c r="C70" i="2"/>
  <c r="C7" i="5" s="1"/>
  <c r="D59" i="2"/>
  <c r="C59" i="2"/>
  <c r="C6" i="5" s="1"/>
  <c r="D43" i="2"/>
  <c r="C43" i="2"/>
  <c r="C5" i="5" s="1"/>
  <c r="D33" i="2"/>
  <c r="C33" i="2"/>
  <c r="C4" i="5" s="1"/>
  <c r="D18" i="2"/>
  <c r="C18" i="2"/>
  <c r="C3" i="5" s="1"/>
  <c r="E17" i="2"/>
  <c r="C12" i="1"/>
  <c r="D8" i="1"/>
  <c r="D3" i="5"/>
  <c r="D12" i="1"/>
  <c r="D7" i="5"/>
  <c r="C9" i="1"/>
  <c r="C8" i="1"/>
  <c r="D9" i="1"/>
  <c r="D4" i="5"/>
  <c r="C10" i="1"/>
  <c r="C11" i="1"/>
  <c r="D11" i="1"/>
  <c r="D6" i="5"/>
  <c r="D10" i="1"/>
  <c r="D5" i="5"/>
  <c r="E69" i="2"/>
  <c r="E68" i="2"/>
  <c r="E67" i="2"/>
  <c r="E70" i="2" s="1"/>
  <c r="E66" i="2"/>
  <c r="E58" i="2"/>
  <c r="E57" i="2"/>
  <c r="E56" i="2"/>
  <c r="E55" i="2"/>
  <c r="E54" i="2"/>
  <c r="E53" i="2"/>
  <c r="E52" i="2"/>
  <c r="E51" i="2"/>
  <c r="E50" i="2"/>
  <c r="E42" i="2"/>
  <c r="E41" i="2"/>
  <c r="E32" i="2"/>
  <c r="E31" i="2"/>
  <c r="E30" i="2"/>
  <c r="E29" i="2"/>
  <c r="E28" i="2"/>
  <c r="E27" i="2"/>
  <c r="E26" i="2"/>
  <c r="E25" i="2"/>
  <c r="E33" i="2" s="1"/>
  <c r="E15" i="2"/>
  <c r="E16" i="2"/>
  <c r="E14" i="2"/>
  <c r="E13" i="2"/>
  <c r="E11" i="2"/>
  <c r="E10" i="2"/>
  <c r="E9" i="2"/>
  <c r="E8" i="2"/>
  <c r="E7" i="2"/>
  <c r="E12" i="2"/>
  <c r="E6" i="2"/>
  <c r="E5" i="2"/>
  <c r="E43" i="2"/>
  <c r="E59" i="2"/>
  <c r="E18" i="2"/>
  <c r="B5" i="1"/>
  <c r="E9" i="1"/>
  <c r="E11" i="1" l="1"/>
  <c r="E12" i="1"/>
  <c r="E13" i="1"/>
  <c r="E15" i="1"/>
  <c r="E16" i="1"/>
  <c r="E17" i="1"/>
  <c r="C18" i="1"/>
  <c r="E8" i="1"/>
  <c r="E10" i="1"/>
  <c r="D18" i="1"/>
  <c r="D13" i="5"/>
  <c r="H3" i="5"/>
  <c r="C13" i="5"/>
  <c r="H4" i="5"/>
  <c r="H5" i="5"/>
  <c r="H6" i="5"/>
  <c r="H7" i="5"/>
  <c r="E18" i="1" l="1"/>
  <c r="F3" i="5"/>
  <c r="E3" i="5" s="1"/>
  <c r="F10" i="5"/>
  <c r="E10" i="5" s="1"/>
  <c r="G10" i="5" s="1"/>
  <c r="F5" i="5"/>
  <c r="E5" i="5" s="1"/>
  <c r="F11" i="5"/>
  <c r="E11" i="5" s="1"/>
  <c r="G11" i="5" s="1"/>
  <c r="F7" i="5"/>
  <c r="E7" i="5" s="1"/>
  <c r="F9" i="5"/>
  <c r="E9" i="5" s="1"/>
  <c r="G9" i="5" s="1"/>
  <c r="F12" i="5"/>
  <c r="E12" i="5" s="1"/>
  <c r="F8" i="5"/>
  <c r="E8" i="5" s="1"/>
  <c r="F4" i="5"/>
  <c r="E4" i="5" s="1"/>
  <c r="F13" i="5"/>
  <c r="F6" i="5"/>
  <c r="E6" i="5" s="1"/>
  <c r="G3" i="5"/>
  <c r="G5" i="5"/>
  <c r="G7" i="5"/>
  <c r="G12" i="5"/>
  <c r="G8" i="5"/>
  <c r="G4" i="5"/>
  <c r="G6" i="5"/>
</calcChain>
</file>

<file path=xl/sharedStrings.xml><?xml version="1.0" encoding="utf-8"?>
<sst xmlns="http://schemas.openxmlformats.org/spreadsheetml/2006/main" count="174" uniqueCount="105">
  <si>
    <t>Date du mariage :</t>
  </si>
  <si>
    <t>Catégorie</t>
  </si>
  <si>
    <t>Vêtements et accessoires</t>
  </si>
  <si>
    <t>Réception</t>
  </si>
  <si>
    <t>Musique</t>
  </si>
  <si>
    <t>Impression</t>
  </si>
  <si>
    <t>Photographie</t>
  </si>
  <si>
    <t>Décoration</t>
  </si>
  <si>
    <t>Fleurs</t>
  </si>
  <si>
    <t>Cadeaux</t>
  </si>
  <si>
    <t>Transport</t>
  </si>
  <si>
    <t>Autres</t>
  </si>
  <si>
    <t>Total des dépenses</t>
  </si>
  <si>
    <t>Le graphique présentant le pourcentage de dépenses par catégorie figure dans cette cellule.</t>
  </si>
  <si>
    <t>Estimé</t>
  </si>
  <si>
    <t>Réel</t>
  </si>
  <si>
    <t>Dans le budget/hors budget</t>
  </si>
  <si>
    <t>Terminé</t>
  </si>
  <si>
    <t xml:space="preserve"> </t>
  </si>
  <si>
    <t>Alliance(s)</t>
  </si>
  <si>
    <t>Alliance conjoint 1</t>
  </si>
  <si>
    <t>Robe/Costume conjoint 1</t>
  </si>
  <si>
    <t>Voile/Tiare conjoint 1</t>
  </si>
  <si>
    <t>Chaussures conjoint 1</t>
  </si>
  <si>
    <t>Bijoux conjoint 1</t>
  </si>
  <si>
    <t>Bas conjoint 1</t>
  </si>
  <si>
    <t>Alliance conjoint 2</t>
  </si>
  <si>
    <t>Robe/Costume conjoint 2</t>
  </si>
  <si>
    <t>Voile/Tiare conjoint 2</t>
  </si>
  <si>
    <t>Chaussures conjoint 2</t>
  </si>
  <si>
    <t>Bijoux conjoint 2</t>
  </si>
  <si>
    <t>Bas conjoint 2</t>
  </si>
  <si>
    <t>Total vêtements et accessoires</t>
  </si>
  <si>
    <t>Réception*</t>
  </si>
  <si>
    <t>Location de salle</t>
  </si>
  <si>
    <t>Tables et chaises</t>
  </si>
  <si>
    <t>Nourriture</t>
  </si>
  <si>
    <t>Boissons</t>
  </si>
  <si>
    <t>Linge de table</t>
  </si>
  <si>
    <t>Gâteau</t>
  </si>
  <si>
    <t>Cadeaux pour les invités</t>
  </si>
  <si>
    <t>Personnel et pourboires</t>
  </si>
  <si>
    <t>Total réception</t>
  </si>
  <si>
    <t>* Hors animation et décoration</t>
  </si>
  <si>
    <t>Musique/Animation</t>
  </si>
  <si>
    <t>Musiciens pour la cérémonie</t>
  </si>
  <si>
    <t>Orchestre/DJ pour la réception</t>
  </si>
  <si>
    <t>Total musique/animation</t>
  </si>
  <si>
    <t>Impression/Papeterie</t>
  </si>
  <si>
    <t>Invitations</t>
  </si>
  <si>
    <t>Annonces</t>
  </si>
  <si>
    <t>Cartes de remerciement</t>
  </si>
  <si>
    <t>Papeterie à en-tête</t>
  </si>
  <si>
    <t>Livre d’or</t>
  </si>
  <si>
    <t>Programmes</t>
  </si>
  <si>
    <t>Serviettes pour la réception</t>
  </si>
  <si>
    <t>Pochettes d’allumettes</t>
  </si>
  <si>
    <t>Calligraphie</t>
  </si>
  <si>
    <t>Total impression/papeterie</t>
  </si>
  <si>
    <t>Robes</t>
  </si>
  <si>
    <t>Tirages supplémentaires</t>
  </si>
  <si>
    <t>Albums photo</t>
  </si>
  <si>
    <t>Vidéo</t>
  </si>
  <si>
    <t>Total photographie</t>
  </si>
  <si>
    <t>Décoration*</t>
  </si>
  <si>
    <t>Nœuds de chaise</t>
  </si>
  <si>
    <t>Ornements de table</t>
  </si>
  <si>
    <t>Bougies</t>
  </si>
  <si>
    <t>Éclairage</t>
  </si>
  <si>
    <t>Ballons</t>
  </si>
  <si>
    <t>Total décoration</t>
  </si>
  <si>
    <t>*Hors fleurs</t>
  </si>
  <si>
    <t>Bouquets</t>
  </si>
  <si>
    <t>Boutonnières</t>
  </si>
  <si>
    <t>Petits bouquets à épingler au corsage</t>
  </si>
  <si>
    <t>Cérémonie</t>
  </si>
  <si>
    <t>Total fleurs</t>
  </si>
  <si>
    <t>Garçons et demoiselles d’honneur</t>
  </si>
  <si>
    <t>Conjoint 1</t>
  </si>
  <si>
    <t>Conjoint 2</t>
  </si>
  <si>
    <t>Parents</t>
  </si>
  <si>
    <t>Lecteurs/autres participants</t>
  </si>
  <si>
    <t>Total cadeaux</t>
  </si>
  <si>
    <t>Limousines/Bus</t>
  </si>
  <si>
    <t>Parking</t>
  </si>
  <si>
    <t>Taxis</t>
  </si>
  <si>
    <t>Total transport</t>
  </si>
  <si>
    <t>Autres frais</t>
  </si>
  <si>
    <t>Célébrant</t>
  </si>
  <si>
    <t>Frais église/lieu de la cérémonie</t>
  </si>
  <si>
    <t>Coordinateur du mariage</t>
  </si>
  <si>
    <t>Dîner de répétition</t>
  </si>
  <si>
    <t>Fête de fiançailles</t>
  </si>
  <si>
    <t>Fêtes</t>
  </si>
  <si>
    <t>Soins de mise en beauté</t>
  </si>
  <si>
    <t>Enterrements de vie de garçon/jeune fille</t>
  </si>
  <si>
    <t>Brunch</t>
  </si>
  <si>
    <t>Chambres d’hôtel</t>
  </si>
  <si>
    <t>Total autres frais</t>
  </si>
  <si>
    <t>Non</t>
  </si>
  <si>
    <t>Oui</t>
  </si>
  <si>
    <t>CATÉGORIE</t>
  </si>
  <si>
    <t>Max</t>
  </si>
  <si>
    <t>ESTIMÉ</t>
  </si>
  <si>
    <t>DANS LE BUDGET/HORS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</si>
</sst>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_ ;\-#,##0.00\ "/>
    <numFmt numFmtId="165" formatCode="[$-C0C]d\ mmmm\,\ yyyy;@"/>
  </numFmts>
  <fonts count="25" x14ac:knownFonts="1">
    <font>
      <sz val="10"/>
      <name val="Constantia"/>
      <family val="2"/>
      <scheme val="minor"/>
    </font>
    <font>
      <sz val="8"/>
      <name val="Arial"/>
      <family val="2"/>
    </font>
    <font>
      <b/>
      <sz val="10"/>
      <color theme="3"/>
      <name val="Constantia"/>
      <family val="2"/>
      <scheme val="minor"/>
    </font>
    <font>
      <sz val="10"/>
      <color theme="1"/>
      <name val="Constantia"/>
      <family val="2"/>
      <scheme val="minor"/>
    </font>
    <font>
      <b/>
      <sz val="10"/>
      <color theme="0"/>
      <name val="Constantia"/>
      <family val="1"/>
      <scheme val="minor"/>
    </font>
    <font>
      <b/>
      <sz val="10"/>
      <color theme="0"/>
      <name val="Constantia"/>
      <family val="2"/>
      <scheme val="minor"/>
    </font>
    <font>
      <i/>
      <sz val="10"/>
      <color theme="1" tint="0.24994659260841701"/>
      <name val="Constantia"/>
      <family val="2"/>
      <scheme val="major"/>
    </font>
    <font>
      <sz val="26"/>
      <color theme="3"/>
      <name val="Constantia"/>
      <family val="2"/>
      <scheme val="major"/>
    </font>
    <font>
      <sz val="10"/>
      <color theme="4" tint="0.79998168889431442"/>
      <name val="Constantia"/>
      <family val="2"/>
      <scheme val="minor"/>
    </font>
    <font>
      <sz val="10"/>
      <color theme="0"/>
      <name val="Constantia"/>
      <family val="2"/>
      <scheme val="minor"/>
    </font>
    <font>
      <sz val="11"/>
      <color theme="0"/>
      <name val="Calibri"/>
      <family val="2"/>
    </font>
    <font>
      <b/>
      <sz val="11.5"/>
      <color theme="0"/>
      <name val="Constantia"/>
      <family val="2"/>
      <scheme val="minor"/>
    </font>
    <font>
      <b/>
      <sz val="9"/>
      <color theme="0"/>
      <name val="Constantia"/>
      <family val="2"/>
      <scheme val="minor"/>
    </font>
    <font>
      <sz val="10"/>
      <name val="Constantia"/>
      <family val="1"/>
      <charset val="238"/>
      <scheme val="minor"/>
    </font>
    <font>
      <b/>
      <sz val="10"/>
      <name val="Constantia"/>
      <family val="1"/>
      <charset val="238"/>
      <scheme val="minor"/>
    </font>
    <font>
      <i/>
      <sz val="10"/>
      <color theme="1" tint="0.24994659260841701"/>
      <name val="Constantia"/>
      <family val="1"/>
      <charset val="238"/>
      <scheme val="major"/>
    </font>
    <font>
      <b/>
      <sz val="11.5"/>
      <color theme="7" tint="-0.499984740745262"/>
      <name val="Constantia"/>
      <family val="2"/>
      <scheme val="minor"/>
    </font>
    <font>
      <b/>
      <sz val="12"/>
      <color theme="7" tint="-0.499984740745262"/>
      <name val="Constantia"/>
      <family val="2"/>
      <scheme val="minor"/>
    </font>
    <font>
      <b/>
      <i/>
      <sz val="10"/>
      <name val="Constantia"/>
      <family val="2"/>
      <scheme val="minor"/>
    </font>
    <font>
      <i/>
      <sz val="10"/>
      <name val="Constantia"/>
      <family val="2"/>
      <scheme val="minor"/>
    </font>
    <font>
      <b/>
      <sz val="10"/>
      <color theme="0"/>
      <name val="Constantia"/>
      <family val="1"/>
      <charset val="238"/>
      <scheme val="minor"/>
    </font>
    <font>
      <b/>
      <sz val="12"/>
      <color theme="3"/>
      <name val="Constantia"/>
      <family val="2"/>
      <scheme val="minor"/>
    </font>
    <font>
      <b/>
      <sz val="10"/>
      <color theme="3"/>
      <name val="Constantia"/>
      <family val="1"/>
      <charset val="238"/>
      <scheme val="minor"/>
    </font>
    <font>
      <sz val="12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/>
      <bottom style="thin">
        <color theme="3"/>
      </bottom>
      <diagonal/>
    </border>
  </borders>
  <cellStyleXfs count="8">
    <xf numFmtId="0" fontId="0" fillId="0" borderId="0"/>
    <xf numFmtId="0" fontId="21" fillId="6" borderId="2" applyNumberFormat="0" applyProtection="0">
      <alignment horizontal="center" vertical="center"/>
    </xf>
    <xf numFmtId="0" fontId="2" fillId="5" borderId="0" applyNumberFormat="0" applyBorder="0" applyProtection="0">
      <alignment vertical="center"/>
    </xf>
    <xf numFmtId="0" fontId="16" fillId="0" borderId="1" applyNumberFormat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4" borderId="0" applyNumberFormat="0" applyAlignment="0" applyProtection="0"/>
    <xf numFmtId="4" fontId="3" fillId="3" borderId="0" applyBorder="0" applyProtection="0">
      <alignment horizontal="right"/>
    </xf>
    <xf numFmtId="0" fontId="7" fillId="0" borderId="0" applyNumberFormat="0" applyFill="0" applyBorder="0" applyProtection="0">
      <alignment vertical="center"/>
    </xf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7" fillId="0" borderId="0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4" fontId="19" fillId="0" borderId="0" xfId="6" applyNumberFormat="1" applyFont="1" applyFill="1" applyBorder="1" applyAlignment="1">
      <alignment horizontal="right" vertical="center" indent="1"/>
    </xf>
    <xf numFmtId="0" fontId="0" fillId="0" borderId="0" xfId="0" applyBorder="1"/>
    <xf numFmtId="0" fontId="1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/>
    <xf numFmtId="0" fontId="0" fillId="0" borderId="0" xfId="0" applyNumberFormat="1"/>
    <xf numFmtId="0" fontId="0" fillId="7" borderId="0" xfId="0" applyFill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13" fillId="0" borderId="0" xfId="0" applyNumberFormat="1" applyFont="1" applyAlignment="1">
      <alignment vertical="center"/>
    </xf>
    <xf numFmtId="0" fontId="0" fillId="7" borderId="0" xfId="0" applyFill="1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15" fillId="0" borderId="0" xfId="4" applyFont="1" applyAlignment="1">
      <alignment vertical="center"/>
    </xf>
    <xf numFmtId="0" fontId="20" fillId="0" borderId="0" xfId="1" applyNumberFormat="1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13" fillId="0" borderId="0" xfId="0" applyNumberFormat="1" applyFont="1" applyAlignment="1">
      <alignment horizontal="left" vertical="center" indent="1"/>
    </xf>
    <xf numFmtId="0" fontId="17" fillId="0" borderId="0" xfId="3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NumberFormat="1" applyFont="1" applyFill="1" applyBorder="1" applyAlignment="1">
      <alignment horizontal="left" vertical="center" wrapText="1" indent="1"/>
    </xf>
    <xf numFmtId="0" fontId="15" fillId="0" borderId="0" xfId="4" applyFont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 indent="1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right" vertical="center" indent="1"/>
    </xf>
    <xf numFmtId="0" fontId="11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12" fillId="0" borderId="0" xfId="0" applyNumberFormat="1" applyFont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0" fontId="5" fillId="2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0" borderId="0" xfId="1" applyNumberFormat="1" applyFont="1" applyFill="1" applyBorder="1">
      <alignment horizontal="center" vertical="center"/>
    </xf>
    <xf numFmtId="4" fontId="0" fillId="0" borderId="0" xfId="0" applyNumberFormat="1" applyFont="1" applyFill="1" applyBorder="1" applyAlignment="1">
      <alignment horizontal="right" vertical="center" indent="1"/>
    </xf>
    <xf numFmtId="4" fontId="13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Alignment="1">
      <alignment horizontal="right" vertical="center" indent="1"/>
    </xf>
    <xf numFmtId="4" fontId="13" fillId="0" borderId="0" xfId="0" applyNumberFormat="1" applyFont="1" applyAlignment="1">
      <alignment horizontal="right" vertical="center" indent="1"/>
    </xf>
    <xf numFmtId="0" fontId="13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Border="1" applyAlignment="1">
      <alignment horizontal="left" vertical="center" wrapText="1" indent="1"/>
    </xf>
    <xf numFmtId="4" fontId="13" fillId="0" borderId="0" xfId="0" applyNumberFormat="1" applyFont="1" applyBorder="1" applyAlignment="1">
      <alignment horizontal="right" vertical="center" indent="1"/>
    </xf>
    <xf numFmtId="4" fontId="0" fillId="0" borderId="0" xfId="6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/>
    <xf numFmtId="0" fontId="0" fillId="0" borderId="0" xfId="0" applyNumberFormat="1" applyFont="1" applyAlignment="1"/>
    <xf numFmtId="0" fontId="8" fillId="0" borderId="0" xfId="0" applyNumberFormat="1" applyFont="1" applyFill="1" applyAlignment="1"/>
    <xf numFmtId="0" fontId="0" fillId="0" borderId="0" xfId="0" applyNumberFormat="1" applyFont="1" applyFill="1"/>
    <xf numFmtId="0" fontId="0" fillId="0" borderId="0" xfId="0" applyNumberFormat="1" applyFont="1" applyFill="1" applyAlignment="1"/>
    <xf numFmtId="0" fontId="7" fillId="0" borderId="0" xfId="7" applyNumberFormat="1" applyFill="1">
      <alignment vertical="center"/>
    </xf>
    <xf numFmtId="0" fontId="23" fillId="0" borderId="2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/>
    <xf numFmtId="0" fontId="21" fillId="6" borderId="2" xfId="1" applyAlignment="1">
      <alignment horizontal="center" vertical="center"/>
    </xf>
  </cellXfs>
  <cellStyles count="8">
    <cellStyle name="20% - Accent1" xfId="6" builtinId="30" customBuiltin="1"/>
    <cellStyle name="Explanatory Text" xfId="4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7" builtinId="15" customBuiltin="1"/>
    <cellStyle name="Total" xfId="5" builtinId="25" customBuiltin="1"/>
  </cellStyles>
  <dxfs count="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indent="1" justifyLastLine="0" shrinkToFit="0" readingOrder="0"/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4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4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4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onstantia"/>
        <scheme val="minor"/>
      </font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/>
          <bgColor theme="4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i/>
      </font>
    </dxf>
    <dxf>
      <font>
        <b/>
        <i val="0"/>
        <color theme="3"/>
      </font>
      <fill>
        <patternFill patternType="solid">
          <fgColor theme="7"/>
          <bgColor theme="0"/>
        </patternFill>
      </fill>
      <border>
        <top style="double">
          <color theme="3"/>
        </top>
      </border>
    </dxf>
    <dxf>
      <font>
        <b/>
        <i val="0"/>
        <color theme="0"/>
      </font>
      <fill>
        <patternFill patternType="solid">
          <fgColor theme="7"/>
          <bgColor theme="3" tint="-0.24994659260841701"/>
        </patternFill>
      </fill>
      <border>
        <bottom style="thin">
          <color theme="0"/>
        </bottom>
      </border>
    </dxf>
    <dxf>
      <font>
        <b val="0"/>
        <i/>
        <color theme="1"/>
      </font>
      <fill>
        <patternFill patternType="solid">
          <fgColor theme="7" tint="0.79995117038483843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Budget de mariage" pivot="0" count="7" xr9:uid="{00000000-0011-0000-FFFF-FFFF00000000}">
      <tableStyleElement type="wholeTable" dxfId="128"/>
      <tableStyleElement type="headerRow" dxfId="127"/>
      <tableStyleElement type="totalRow" dxfId="126"/>
      <tableStyleElement type="firstColumn" dxfId="125"/>
      <tableStyleElement type="lastColumn" dxfId="124"/>
      <tableStyleElement type="firstRowStripe" dxfId="123"/>
      <tableStyleElement type="firstColumnStripe" dxfId="1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CCFF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3"/>
          <c:order val="3"/>
          <c:tx>
            <c:strRef>
              <c:f>Calculs!$D$2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Calculs!$B$3:$B$12</c:f>
              <c:strCache>
                <c:ptCount val="10"/>
                <c:pt idx="0">
                  <c:v>Vêtements et accessoires</c:v>
                </c:pt>
                <c:pt idx="1">
                  <c:v>Réception</c:v>
                </c:pt>
                <c:pt idx="2">
                  <c:v>Musique</c:v>
                </c:pt>
                <c:pt idx="3">
                  <c:v>Impression</c:v>
                </c:pt>
                <c:pt idx="4">
                  <c:v>Photographie</c:v>
                </c:pt>
                <c:pt idx="5">
                  <c:v>Décoration</c:v>
                </c:pt>
                <c:pt idx="6">
                  <c:v>Fleurs</c:v>
                </c:pt>
                <c:pt idx="7">
                  <c:v>Cadeaux</c:v>
                </c:pt>
                <c:pt idx="8">
                  <c:v>Transport</c:v>
                </c:pt>
                <c:pt idx="9">
                  <c:v>Autres</c:v>
                </c:pt>
              </c:strCache>
            </c:strRef>
          </c:cat>
          <c:val>
            <c:numRef>
              <c:f>Calculs!$D$3:$D$12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500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005952"/>
        <c:axId val="1174253408"/>
      </c:barChar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Calculs!$B$3:$B$12</c:f>
              <c:strCache>
                <c:ptCount val="10"/>
                <c:pt idx="0">
                  <c:v>Vêtements et accessoires</c:v>
                </c:pt>
                <c:pt idx="1">
                  <c:v>Réception</c:v>
                </c:pt>
                <c:pt idx="2">
                  <c:v>Musique</c:v>
                </c:pt>
                <c:pt idx="3">
                  <c:v>Impression</c:v>
                </c:pt>
                <c:pt idx="4">
                  <c:v>Photographie</c:v>
                </c:pt>
                <c:pt idx="5">
                  <c:v>Décoration</c:v>
                </c:pt>
                <c:pt idx="6">
                  <c:v>Fleurs</c:v>
                </c:pt>
                <c:pt idx="7">
                  <c:v>Cadeaux</c:v>
                </c:pt>
                <c:pt idx="8">
                  <c:v>Transport</c:v>
                </c:pt>
                <c:pt idx="9">
                  <c:v>Autres</c:v>
                </c:pt>
              </c:strCache>
            </c:strRef>
          </c:cat>
          <c:val>
            <c:numRef>
              <c:f>Calculs!$E$3:$E$12</c:f>
              <c:numCache>
                <c:formatCode>#,##0.00</c:formatCode>
                <c:ptCount val="10"/>
                <c:pt idx="0">
                  <c:v>9480</c:v>
                </c:pt>
                <c:pt idx="1">
                  <c:v>1040</c:v>
                </c:pt>
                <c:pt idx="2">
                  <c:v>590</c:v>
                </c:pt>
                <c:pt idx="3">
                  <c:v>925</c:v>
                </c:pt>
                <c:pt idx="4">
                  <c:v>1615</c:v>
                </c:pt>
                <c:pt idx="5">
                  <c:v>690</c:v>
                </c:pt>
                <c:pt idx="6">
                  <c:v>890</c:v>
                </c:pt>
                <c:pt idx="7">
                  <c:v>1335</c:v>
                </c:pt>
                <c:pt idx="8">
                  <c:v>90</c:v>
                </c:pt>
                <c:pt idx="9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1-4B60-9582-3A1E6695B5AC}"/>
            </c:ext>
          </c:extLst>
        </c:ser>
        <c:ser>
          <c:idx val="1"/>
          <c:order val="1"/>
          <c:tx>
            <c:v>Estimé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Calculs!$B$3:$B$12</c:f>
              <c:strCache>
                <c:ptCount val="10"/>
                <c:pt idx="0">
                  <c:v>Vêtements et accessoires</c:v>
                </c:pt>
                <c:pt idx="1">
                  <c:v>Réception</c:v>
                </c:pt>
                <c:pt idx="2">
                  <c:v>Musique</c:v>
                </c:pt>
                <c:pt idx="3">
                  <c:v>Impression</c:v>
                </c:pt>
                <c:pt idx="4">
                  <c:v>Photographie</c:v>
                </c:pt>
                <c:pt idx="5">
                  <c:v>Décoration</c:v>
                </c:pt>
                <c:pt idx="6">
                  <c:v>Fleurs</c:v>
                </c:pt>
                <c:pt idx="7">
                  <c:v>Cadeaux</c:v>
                </c:pt>
                <c:pt idx="8">
                  <c:v>Transport</c:v>
                </c:pt>
                <c:pt idx="9">
                  <c:v>Autres</c:v>
                </c:pt>
              </c:strCache>
            </c:strRef>
          </c:cat>
          <c:val>
            <c:numRef>
              <c:f>Calculs!$F$3:$F$12</c:f>
              <c:numCache>
                <c:formatCode>#,##0.00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1-4B60-9582-3A1E6695B5AC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cat>
            <c:strRef>
              <c:f>Calculs!$B$3:$B$12</c:f>
              <c:strCache>
                <c:ptCount val="10"/>
                <c:pt idx="0">
                  <c:v>Vêtements et accessoires</c:v>
                </c:pt>
                <c:pt idx="1">
                  <c:v>Réception</c:v>
                </c:pt>
                <c:pt idx="2">
                  <c:v>Musique</c:v>
                </c:pt>
                <c:pt idx="3">
                  <c:v>Impression</c:v>
                </c:pt>
                <c:pt idx="4">
                  <c:v>Photographie</c:v>
                </c:pt>
                <c:pt idx="5">
                  <c:v>Décoration</c:v>
                </c:pt>
                <c:pt idx="6">
                  <c:v>Fleurs</c:v>
                </c:pt>
                <c:pt idx="7">
                  <c:v>Cadeaux</c:v>
                </c:pt>
                <c:pt idx="8">
                  <c:v>Transport</c:v>
                </c:pt>
                <c:pt idx="9">
                  <c:v>Autres</c:v>
                </c:pt>
              </c:strCache>
            </c:strRef>
          </c:cat>
          <c:val>
            <c:numRef>
              <c:f>Calculs!$G$3:$G$12</c:f>
              <c:numCache>
                <c:formatCode>General</c:formatCode>
                <c:ptCount val="10"/>
                <c:pt idx="0">
                  <c:v>290</c:v>
                </c:pt>
                <c:pt idx="1">
                  <c:v>8730</c:v>
                </c:pt>
                <c:pt idx="2">
                  <c:v>9180</c:v>
                </c:pt>
                <c:pt idx="3">
                  <c:v>8845</c:v>
                </c:pt>
                <c:pt idx="4">
                  <c:v>8155</c:v>
                </c:pt>
                <c:pt idx="5">
                  <c:v>9080</c:v>
                </c:pt>
                <c:pt idx="6">
                  <c:v>8880</c:v>
                </c:pt>
                <c:pt idx="7">
                  <c:v>8435</c:v>
                </c:pt>
                <c:pt idx="8">
                  <c:v>9680</c:v>
                </c:pt>
                <c:pt idx="9">
                  <c:v>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9856368"/>
        <c:axId val="1235772416"/>
      </c:barChart>
      <c:catAx>
        <c:axId val="1230005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253408"/>
        <c:crosses val="autoZero"/>
        <c:auto val="1"/>
        <c:lblAlgn val="ctr"/>
        <c:lblOffset val="100"/>
        <c:noMultiLvlLbl val="0"/>
      </c:catAx>
      <c:valAx>
        <c:axId val="1174253408"/>
        <c:scaling>
          <c:orientation val="minMax"/>
        </c:scaling>
        <c:delete val="1"/>
        <c:axPos val="t"/>
        <c:numFmt formatCode="#,##0.00" sourceLinked="1"/>
        <c:majorTickMark val="out"/>
        <c:minorTickMark val="none"/>
        <c:tickLblPos val="nextTo"/>
        <c:crossAx val="1230005952"/>
        <c:crosses val="autoZero"/>
        <c:crossBetween val="between"/>
      </c:valAx>
      <c:valAx>
        <c:axId val="123577241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139856368"/>
        <c:crosses val="max"/>
        <c:crossBetween val="between"/>
      </c:valAx>
      <c:catAx>
        <c:axId val="113985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357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7632608798151751E-2"/>
          <c:y val="4.2677822393049673E-2"/>
          <c:w val="0.22475238499379194"/>
          <c:h val="7.091338582677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0</xdr:rowOff>
    </xdr:from>
    <xdr:to>
      <xdr:col>6</xdr:col>
      <xdr:colOff>47625</xdr:colOff>
      <xdr:row>2</xdr:row>
      <xdr:rowOff>1885</xdr:rowOff>
    </xdr:to>
    <xdr:pic>
      <xdr:nvPicPr>
        <xdr:cNvPr id="9" name="Image 8" descr="Bannière&#10;">
          <a:extLst>
            <a:ext uri="{FF2B5EF4-FFF2-40B4-BE49-F238E27FC236}">
              <a16:creationId xmlns:a16="http://schemas.microsoft.com/office/drawing/2014/main" id="{1190C872-9181-4511-B4A3-D0AFBCA26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14300"/>
          <a:ext cx="6972301" cy="1383010"/>
        </a:xfrm>
        <a:prstGeom prst="rect">
          <a:avLst/>
        </a:prstGeom>
      </xdr:spPr>
    </xdr:pic>
    <xdr:clientData/>
  </xdr:twoCellAnchor>
  <xdr:twoCellAnchor>
    <xdr:from>
      <xdr:col>0</xdr:col>
      <xdr:colOff>112938</xdr:colOff>
      <xdr:row>1</xdr:row>
      <xdr:rowOff>0</xdr:rowOff>
    </xdr:from>
    <xdr:to>
      <xdr:col>6</xdr:col>
      <xdr:colOff>0</xdr:colOff>
      <xdr:row>1</xdr:row>
      <xdr:rowOff>1371600</xdr:rowOff>
    </xdr:to>
    <xdr:sp macro="" textlink="">
      <xdr:nvSpPr>
        <xdr:cNvPr id="5" name="Zone de texte 4" descr="Titre">
          <a:extLst>
            <a:ext uri="{FF2B5EF4-FFF2-40B4-BE49-F238E27FC236}">
              <a16:creationId xmlns:a16="http://schemas.microsoft.com/office/drawing/2014/main" id="{DF77FDA2-37DF-4640-A8B7-F4619EDDBD9D}"/>
            </a:ext>
          </a:extLst>
        </xdr:cNvPr>
        <xdr:cNvSpPr txBox="1"/>
      </xdr:nvSpPr>
      <xdr:spPr>
        <a:xfrm>
          <a:off x="112938" y="114300"/>
          <a:ext cx="6964137" cy="1371600"/>
        </a:xfrm>
        <a:prstGeom prst="rect">
          <a:avLst/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9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r" sz="3200" b="1" i="0">
              <a:solidFill>
                <a:schemeClr val="bg1"/>
              </a:solidFill>
              <a:latin typeface="Constantia" panose="02030602050306030303" pitchFamily="18" charset="0"/>
            </a:rPr>
            <a:t>Récapitulatif du budget </a:t>
          </a:r>
          <a:br>
            <a:rPr lang="fr" sz="3200" b="1" i="0">
              <a:solidFill>
                <a:schemeClr val="bg1"/>
              </a:solidFill>
              <a:latin typeface="Constantia" panose="02030602050306030303" pitchFamily="18" charset="0"/>
            </a:rPr>
          </a:br>
          <a:r>
            <a:rPr lang="fr" sz="3200" b="1" i="0">
              <a:solidFill>
                <a:schemeClr val="bg1"/>
              </a:solidFill>
              <a:latin typeface="Constantia" panose="02030602050306030303" pitchFamily="18" charset="0"/>
            </a:rPr>
            <a:t>de mariage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35</xdr:row>
      <xdr:rowOff>0</xdr:rowOff>
    </xdr:to>
    <xdr:graphicFrame macro="">
      <xdr:nvGraphicFramePr>
        <xdr:cNvPr id="7" name="Graphique 6" descr="Graphique budget de mariage">
          <a:extLst>
            <a:ext uri="{FF2B5EF4-FFF2-40B4-BE49-F238E27FC236}">
              <a16:creationId xmlns:a16="http://schemas.microsoft.com/office/drawing/2014/main" id="{2D2E2CFF-5EE1-4D3E-AAEC-7D4D93A4D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RécapitulatifBudget" displayName="RécapitulatifBudget" ref="B7:F18" totalsRowCount="1" headerRowDxfId="119">
  <tableColumns count="5">
    <tableColumn id="1" xr3:uid="{00000000-0010-0000-0000-000001000000}" name="Catégorie" totalsRowLabel="Total des dépenses" dataDxfId="118" totalsRowDxfId="117"/>
    <tableColumn id="2" xr3:uid="{00000000-0010-0000-0000-000002000000}" name="Estimé" totalsRowFunction="sum" dataDxfId="116" totalsRowDxfId="115"/>
    <tableColumn id="3" xr3:uid="{00000000-0010-0000-0000-000003000000}" name="Réel" totalsRowFunction="sum" dataDxfId="114" totalsRowDxfId="113"/>
    <tableColumn id="4" xr3:uid="{00000000-0010-0000-0000-000004000000}" name="Dans le budget/hors budget" totalsRowFunction="sum" dataDxfId="112" totalsRowDxfId="111">
      <calculatedColumnFormula>RécapitulatifBudget[[#This Row],[Estimé]]-RécapitulatifBudget[[#This Row],[Réel]]</calculatedColumnFormula>
    </tableColumn>
    <tableColumn id="5" xr3:uid="{00000000-0010-0000-0000-000005000000}" name="Terminé" dataDxfId="110" totalsRowDxfId="109">
      <calculatedColumnFormula>Réception_Fait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Les montants relatifs à la catégorie, aux coûts estimés et réels et aux montants situés dans le budget ou hors budget sont automatiquement mis à jour dans ce tableau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Transport" displayName="Transport" ref="B113:E117" totalsRowCount="1" headerRowDxfId="21" dataDxfId="20" totalsRowDxfId="19">
  <autoFilter ref="B113:E116" xr:uid="{00000000-0009-0000-0100-000014000000}"/>
  <tableColumns count="4">
    <tableColumn id="1" xr3:uid="{00000000-0010-0000-0900-000001000000}" name="Catégorie" totalsRowLabel="Total transport" dataDxfId="18" totalsRowDxfId="17"/>
    <tableColumn id="2" xr3:uid="{00000000-0010-0000-0900-000002000000}" name="Estimé" totalsRowFunction="sum" dataDxfId="16" totalsRowDxfId="15"/>
    <tableColumn id="3" xr3:uid="{00000000-0010-0000-0900-000003000000}" name="Réel" totalsRowFunction="sum" dataDxfId="14" totalsRowDxfId="13"/>
    <tableColumn id="4" xr3:uid="{00000000-0010-0000-0900-000004000000}" name="Dans le budget/hors budget" totalsRowFunction="sum" dataDxfId="12" totalsRowDxfId="11">
      <calculatedColumnFormula>Dépenses!$C114-Dépenses!$D114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e transport estimés et réels dans ce tableau. Les montants situés dans le budget/hors budget et le total sont calculés automatiquement, et l'icône est mise à jour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Autres_frais" displayName="Autres_frais" ref="B123:E134" totalsRowCount="1" headerRowDxfId="10" dataDxfId="9" totalsRowDxfId="8">
  <autoFilter ref="B123:E133" xr:uid="{00000000-0009-0000-0100-000015000000}"/>
  <tableColumns count="4">
    <tableColumn id="1" xr3:uid="{00000000-0010-0000-0A00-000001000000}" name="Catégorie" totalsRowLabel="Total autres frais" dataDxfId="7" totalsRowDxfId="6"/>
    <tableColumn id="2" xr3:uid="{00000000-0010-0000-0A00-000002000000}" name="Estimé" totalsRowFunction="sum" dataDxfId="5" totalsRowDxfId="4"/>
    <tableColumn id="3" xr3:uid="{00000000-0010-0000-0A00-000003000000}" name="Réel" totalsRowFunction="sum" dataDxfId="3" totalsRowDxfId="2"/>
    <tableColumn id="4" xr3:uid="{00000000-0010-0000-0A00-000004000000}" name="Dans le budget/hors budget" totalsRowFunction="sum" dataDxfId="1" totalsRowDxfId="0">
      <calculatedColumnFormula>Dépenses!$C124-Dépenses!$D124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autres frais estimés et réels dans ce tableau. Les montants situés dans le budget/hors budget et le total sont calculés automatiquement, et l'icône est mise à jou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Vêtements_et_accessoires" displayName="Vêtements_et_accessoires" ref="B4:E18" totalsRowCount="1">
  <autoFilter ref="B4:E17" xr:uid="{00000000-0009-0000-0100-00000C000000}"/>
  <tableColumns count="4">
    <tableColumn id="1" xr3:uid="{00000000-0010-0000-0100-000001000000}" name="Catégorie" totalsRowLabel="Total vêtements et accessoires" dataDxfId="106" totalsRowDxfId="105"/>
    <tableColumn id="2" xr3:uid="{00000000-0010-0000-0100-000002000000}" name="Estimé" totalsRowFunction="sum" dataDxfId="104" totalsRowDxfId="103"/>
    <tableColumn id="3" xr3:uid="{00000000-0010-0000-0100-000003000000}" name="Réel" totalsRowFunction="sum" dataDxfId="102" totalsRowDxfId="101"/>
    <tableColumn id="4" xr3:uid="{00000000-0010-0000-0100-000004000000}" name="Dans le budget/hors budget" totalsRowFunction="sum" dataDxfId="100" totalsRowDxfId="99" dataCellStyle="Normal">
      <calculatedColumnFormula>Dépenses!$C5-Dépenses!$D5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e vêtements et d’accessoires estimés et réels dans ce tableau. Les montants situés dans le budget/hors budget et le total sont calculés automatiquement, et l'icône est mise à jour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Réception" displayName="Réception" ref="B24:E33" totalsRowCount="1" headerRowDxfId="98" dataDxfId="97" totalsRowDxfId="96">
  <autoFilter ref="B24:E32" xr:uid="{00000000-0009-0000-0100-00000D000000}"/>
  <tableColumns count="4">
    <tableColumn id="1" xr3:uid="{00000000-0010-0000-0200-000001000000}" name="Catégorie" totalsRowLabel="Total réception" dataDxfId="95" totalsRowDxfId="94"/>
    <tableColumn id="2" xr3:uid="{00000000-0010-0000-0200-000002000000}" name="Estimé" totalsRowFunction="sum" dataDxfId="93" totalsRowDxfId="92"/>
    <tableColumn id="3" xr3:uid="{00000000-0010-0000-0200-000003000000}" name="Réel" totalsRowFunction="sum" dataDxfId="91" totalsRowDxfId="90"/>
    <tableColumn id="4" xr3:uid="{00000000-0010-0000-0200-000004000000}" name="Dans le budget/hors budget" totalsRowFunction="sum" dataDxfId="89" totalsRowDxfId="88" dataCellStyle="Normal">
      <calculatedColumnFormula>Dépenses!$C25-Dépenses!$D25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e réception (hors animation et décoration) estimés et réels dans ce tableau. Les montants situés dans le budget/hors budget et le total sont calculés automatiquement, et l'icône est mise à jour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usique" displayName="Musique" ref="B40:E43" totalsRowCount="1" headerRowDxfId="87" dataDxfId="86" totalsRowDxfId="85">
  <autoFilter ref="B40:E42" xr:uid="{00000000-0009-0000-0100-00000E000000}"/>
  <tableColumns count="4">
    <tableColumn id="1" xr3:uid="{00000000-0010-0000-0300-000001000000}" name="Catégorie" totalsRowLabel="Total musique/animation" dataDxfId="84" totalsRowDxfId="83"/>
    <tableColumn id="2" xr3:uid="{00000000-0010-0000-0300-000002000000}" name="Estimé" totalsRowFunction="sum" dataDxfId="82" totalsRowDxfId="81"/>
    <tableColumn id="3" xr3:uid="{00000000-0010-0000-0300-000003000000}" name="Réel" totalsRowFunction="sum" dataDxfId="80" totalsRowDxfId="79"/>
    <tableColumn id="4" xr3:uid="{00000000-0010-0000-0300-000004000000}" name="Dans le budget/hors budget" totalsRowFunction="sum" dataDxfId="78" totalsRowDxfId="77">
      <calculatedColumnFormula>Dépenses!$C41-Dépenses!$D41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e musique et d’animation estimés et réels dans ce tableau. Les montants situés dans le budget/hors budget et le total sont calculés automatiquement, et l'icône est mise à jour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Impression" displayName="Impression" ref="B49:E59" totalsRowCount="1" headerRowDxfId="76" dataDxfId="75" totalsRowDxfId="74">
  <autoFilter ref="B49:E58" xr:uid="{00000000-0009-0000-0100-00000F000000}"/>
  <tableColumns count="4">
    <tableColumn id="1" xr3:uid="{00000000-0010-0000-0400-000001000000}" name="Catégorie" totalsRowLabel="Total impression/papeterie" dataDxfId="73" totalsRowDxfId="72"/>
    <tableColumn id="2" xr3:uid="{00000000-0010-0000-0400-000002000000}" name="Estimé" totalsRowFunction="sum" dataDxfId="71" totalsRowDxfId="70"/>
    <tableColumn id="3" xr3:uid="{00000000-0010-0000-0400-000003000000}" name="Réel" totalsRowFunction="sum" dataDxfId="69" totalsRowDxfId="68"/>
    <tableColumn id="4" xr3:uid="{00000000-0010-0000-0400-000004000000}" name="Dans le budget/hors budget" totalsRowFunction="sum" dataDxfId="67" totalsRowDxfId="66">
      <calculatedColumnFormula>Dépenses!$C50-Dépenses!$D50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’impression et de papeterie estimés et réels dans ce tableau. Les montants situés dans le budget/hors budget et le total sont calculés automatiquement, et l'icône est mise à jour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Photographie" displayName="Photographie" ref="B65:E70" totalsRowCount="1" headerRowDxfId="65" dataDxfId="64" totalsRowDxfId="63">
  <autoFilter ref="B65:E69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égorie" totalsRowLabel="Total photographie" dataDxfId="62" totalsRowDxfId="61"/>
    <tableColumn id="2" xr3:uid="{00000000-0010-0000-0500-000002000000}" name="Estimé" totalsRowFunction="sum" dataDxfId="60" totalsRowDxfId="59"/>
    <tableColumn id="3" xr3:uid="{00000000-0010-0000-0500-000003000000}" name="Réel" totalsRowFunction="sum" dataDxfId="58" totalsRowDxfId="57"/>
    <tableColumn id="4" xr3:uid="{00000000-0010-0000-0500-000004000000}" name="Dans le budget/hors budget" totalsRowFunction="sum" dataDxfId="56" totalsRowDxfId="55">
      <calculatedColumnFormula>Dépenses!$C66-Dépenses!$D66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e photographie estimés et réels dans ce tableau. Les montants situés dans le budget/hors budget et le total sont calculés automatiquement, et l'icône est mise à jour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Décoration" displayName="Décoration" ref="B76:E82" totalsRowCount="1" headerRowDxfId="54" dataDxfId="53" totalsRowDxfId="52">
  <autoFilter ref="B76:E81" xr:uid="{00000000-0009-0000-0100-000011000000}"/>
  <tableColumns count="4">
    <tableColumn id="1" xr3:uid="{00000000-0010-0000-0600-000001000000}" name="Catégorie" totalsRowLabel="Total décoration" dataDxfId="51" totalsRowDxfId="50"/>
    <tableColumn id="2" xr3:uid="{00000000-0010-0000-0600-000002000000}" name="Estimé" totalsRowFunction="sum" dataDxfId="49" totalsRowDxfId="48"/>
    <tableColumn id="3" xr3:uid="{00000000-0010-0000-0600-000003000000}" name="Réel" totalsRowFunction="sum" dataDxfId="47" totalsRowDxfId="46"/>
    <tableColumn id="4" xr3:uid="{00000000-0010-0000-0600-000004000000}" name="Dans le budget/hors budget" totalsRowFunction="sum" dataDxfId="45" totalsRowDxfId="44">
      <calculatedColumnFormula>Dépenses!$C77-Dépenses!$D77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e décoration (hors fleurs) estimés et réels dans ce tableau. Les montants situés dans le budget/hors budget et le total sont calculés automatiquement, et l'icône est mise à jour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Fleurs" displayName="Fleurs" ref="B89:E95" totalsRowCount="1" headerRowDxfId="43" dataDxfId="42" totalsRowDxfId="41">
  <autoFilter ref="B89:E94" xr:uid="{00000000-0009-0000-0100-000012000000}"/>
  <tableColumns count="4">
    <tableColumn id="1" xr3:uid="{00000000-0010-0000-0700-000001000000}" name="Catégorie" totalsRowLabel="Total fleurs" dataDxfId="40" totalsRowDxfId="39"/>
    <tableColumn id="2" xr3:uid="{00000000-0010-0000-0700-000002000000}" name="Estimé" totalsRowFunction="sum" dataDxfId="38" totalsRowDxfId="37"/>
    <tableColumn id="3" xr3:uid="{00000000-0010-0000-0700-000003000000}" name="Réel" totalsRowFunction="sum" dataDxfId="36" totalsRowDxfId="35"/>
    <tableColumn id="4" xr3:uid="{00000000-0010-0000-0700-000004000000}" name="Dans le budget/hors budget" totalsRowFunction="sum" dataDxfId="34" totalsRowDxfId="33">
      <calculatedColumnFormula>Dépenses!$C90-Dépenses!$D90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e fleurs estimés et réels dans ce tableau. Les montants situés dans le budget/hors budget et le total sont calculés automatiquement, et l'icône est mise à jour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Cadeaux" displayName="Cadeaux" ref="B101:E107" totalsRowCount="1" headerRowDxfId="32" dataDxfId="31" totalsRowDxfId="30">
  <autoFilter ref="B101:E106" xr:uid="{00000000-0009-0000-0100-000013000000}"/>
  <tableColumns count="4">
    <tableColumn id="1" xr3:uid="{00000000-0010-0000-0800-000001000000}" name="Catégorie" totalsRowLabel="Total cadeaux" dataDxfId="29" totalsRowDxfId="28"/>
    <tableColumn id="2" xr3:uid="{00000000-0010-0000-0800-000002000000}" name="Estimé" totalsRowFunction="sum" dataDxfId="27" totalsRowDxfId="26"/>
    <tableColumn id="3" xr3:uid="{00000000-0010-0000-0800-000003000000}" name="Réel" totalsRowFunction="sum" dataDxfId="25" totalsRowDxfId="24"/>
    <tableColumn id="4" xr3:uid="{00000000-0010-0000-0800-000004000000}" name="Dans le budget/hors budget" totalsRowFunction="sum" dataDxfId="23" totalsRowDxfId="22">
      <calculatedColumnFormula>Dépenses!$C102-Dépenses!$D102</calculatedColumnFormula>
    </tableColumn>
  </tableColumns>
  <tableStyleInfo name="Budget de mariage" showFirstColumn="1" showLastColumn="0" showRowStripes="1" showColumnStripes="0"/>
  <extLst>
    <ext xmlns:x14="http://schemas.microsoft.com/office/spreadsheetml/2009/9/main" uri="{504A1905-F514-4f6f-8877-14C23A59335A}">
      <x14:table altTextSummary="Entrez la catégorie et les frais de cadeaux estimés et réels dans ce tableau. Les montants situés dans le budget/hors budget et le total sont calculés automatiquement, et l'icône est mise à jour."/>
    </ext>
  </extLst>
</table>
</file>

<file path=xl/theme/theme1.xml><?xml version="1.0" encoding="utf-8"?>
<a:theme xmlns:a="http://schemas.openxmlformats.org/drawingml/2006/main" name="Wedding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2"/>
      </a:accent1>
      <a:accent2>
        <a:srgbClr val="6AC7FF"/>
      </a:accent2>
      <a:accent3>
        <a:srgbClr val="CC9900"/>
      </a:accent3>
      <a:accent4>
        <a:srgbClr val="FDD47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">
      <a:majorFont>
        <a:latin typeface="Constantia"/>
        <a:ea typeface=""/>
        <a:cs typeface=""/>
      </a:majorFont>
      <a:minorFont>
        <a:latin typeface="Constant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Q45"/>
  <sheetViews>
    <sheetView showGridLines="0" showRowColHeaders="0" tabSelected="1" zoomScaleNormal="100" zoomScaleSheetLayoutView="50" workbookViewId="0"/>
  </sheetViews>
  <sheetFormatPr defaultColWidth="9.140625" defaultRowHeight="12.75" x14ac:dyDescent="0.2"/>
  <cols>
    <col min="1" max="1" width="1.7109375" style="7" customWidth="1"/>
    <col min="2" max="2" width="26.7109375" style="54" customWidth="1"/>
    <col min="3" max="4" width="19.7109375" style="55" customWidth="1"/>
    <col min="5" max="5" width="28.7109375" style="55" customWidth="1"/>
    <col min="6" max="6" width="9.5703125" style="54" customWidth="1"/>
    <col min="7" max="7" width="1.7109375" style="54" customWidth="1"/>
    <col min="8" max="17" width="9.140625" style="54"/>
    <col min="18" max="16384" width="9.140625" style="1"/>
  </cols>
  <sheetData>
    <row r="1" spans="1:8" s="1" customFormat="1" ht="9" customHeight="1" x14ac:dyDescent="0.2">
      <c r="A1" s="7"/>
      <c r="C1" s="55"/>
      <c r="D1" s="55"/>
      <c r="E1" s="55"/>
      <c r="G1" s="1" t="s">
        <v>18</v>
      </c>
    </row>
    <row r="2" spans="1:8" s="1" customFormat="1" ht="108.75" customHeight="1" x14ac:dyDescent="0.2">
      <c r="A2" s="4"/>
      <c r="B2" s="54"/>
      <c r="C2" s="55"/>
      <c r="D2" s="55"/>
      <c r="E2" s="55"/>
      <c r="F2" s="54"/>
      <c r="G2" s="54"/>
      <c r="H2" s="54"/>
    </row>
    <row r="3" spans="1:8" s="1" customFormat="1" ht="8.25" customHeight="1" x14ac:dyDescent="0.2">
      <c r="A3" s="4"/>
      <c r="C3" s="55"/>
      <c r="D3" s="55"/>
      <c r="E3" s="55"/>
    </row>
    <row r="4" spans="1:8" s="3" customFormat="1" ht="21" customHeight="1" x14ac:dyDescent="0.2">
      <c r="B4" s="60" t="s">
        <v>0</v>
      </c>
      <c r="C4" s="60"/>
      <c r="D4" s="60"/>
      <c r="E4" s="60"/>
      <c r="F4" s="60"/>
    </row>
    <row r="5" spans="1:8" s="3" customFormat="1" ht="23.25" customHeight="1" x14ac:dyDescent="0.2">
      <c r="A5" s="17"/>
      <c r="B5" s="61">
        <f ca="1">TODAY()+365</f>
        <v>44048</v>
      </c>
      <c r="C5" s="61"/>
      <c r="D5" s="61"/>
      <c r="E5" s="61"/>
      <c r="F5" s="61"/>
    </row>
    <row r="6" spans="1:8" s="2" customFormat="1" ht="15.75" customHeight="1" x14ac:dyDescent="0.2">
      <c r="A6" s="6"/>
      <c r="B6" s="59"/>
      <c r="C6" s="59"/>
      <c r="D6" s="59"/>
      <c r="E6" s="59"/>
    </row>
    <row r="7" spans="1:8" s="2" customFormat="1" ht="20.100000000000001" customHeight="1" x14ac:dyDescent="0.2">
      <c r="A7" s="5"/>
      <c r="B7" s="22" t="s">
        <v>1</v>
      </c>
      <c r="C7" s="44" t="s">
        <v>14</v>
      </c>
      <c r="D7" s="44" t="s">
        <v>15</v>
      </c>
      <c r="E7" s="44" t="s">
        <v>16</v>
      </c>
      <c r="F7" s="44" t="s">
        <v>17</v>
      </c>
    </row>
    <row r="8" spans="1:8" s="2" customFormat="1" ht="20.100000000000001" customHeight="1" x14ac:dyDescent="0.2">
      <c r="A8" s="6"/>
      <c r="B8" s="23" t="s">
        <v>2</v>
      </c>
      <c r="C8" s="52">
        <f>Vêtements_et_accessoires_Total_Est</f>
        <v>9490</v>
      </c>
      <c r="D8" s="52">
        <f>Vêtements_et_accessoires_Total_Réel</f>
        <v>9770</v>
      </c>
      <c r="E8" s="52">
        <f>RécapitulatifBudget[[#This Row],[Estimé]]-RécapitulatifBudget[[#This Row],[Réel]]</f>
        <v>-280</v>
      </c>
      <c r="F8" s="16" t="str">
        <f>Vêtements_et_accessoires_Fait</f>
        <v>Non</v>
      </c>
    </row>
    <row r="9" spans="1:8" s="1" customFormat="1" ht="20.100000000000001" customHeight="1" x14ac:dyDescent="0.2">
      <c r="A9" s="7"/>
      <c r="B9" s="23" t="s">
        <v>3</v>
      </c>
      <c r="C9" s="52">
        <f>Réception_Total_Est</f>
        <v>1050</v>
      </c>
      <c r="D9" s="52">
        <f>Réception_Total_Réel</f>
        <v>928</v>
      </c>
      <c r="E9" s="52">
        <f>RécapitulatifBudget[[#This Row],[Estimé]]-RécapitulatifBudget[[#This Row],[Réel]]</f>
        <v>122</v>
      </c>
      <c r="F9" s="16" t="str">
        <f>Réception_Fait</f>
        <v>Oui</v>
      </c>
    </row>
    <row r="10" spans="1:8" s="1" customFormat="1" ht="20.100000000000001" customHeight="1" x14ac:dyDescent="0.2">
      <c r="A10" s="7"/>
      <c r="B10" s="23" t="s">
        <v>4</v>
      </c>
      <c r="C10" s="52">
        <f>Musique_Animations_Total_Est</f>
        <v>600</v>
      </c>
      <c r="D10" s="52">
        <f>Musique_Animations_Total_Réel</f>
        <v>500</v>
      </c>
      <c r="E10" s="52">
        <f>RécapitulatifBudget[[#This Row],[Estimé]]-RécapitulatifBudget[[#This Row],[Réel]]</f>
        <v>100</v>
      </c>
      <c r="F10" s="16" t="str">
        <f>Musique_Fait</f>
        <v>Oui</v>
      </c>
    </row>
    <row r="11" spans="1:8" s="1" customFormat="1" ht="20.100000000000001" customHeight="1" x14ac:dyDescent="0.2">
      <c r="A11" s="7"/>
      <c r="B11" s="23" t="s">
        <v>5</v>
      </c>
      <c r="C11" s="52">
        <f>Impression_Papeterie_Total_Est</f>
        <v>935</v>
      </c>
      <c r="D11" s="52">
        <f>Impression_Papeterie_Total_Réel</f>
        <v>870</v>
      </c>
      <c r="E11" s="52">
        <f>RécapitulatifBudget[[#This Row],[Estimé]]-RécapitulatifBudget[[#This Row],[Réel]]</f>
        <v>65</v>
      </c>
      <c r="F11" s="16" t="str">
        <f>Impression_Fait</f>
        <v>Non</v>
      </c>
    </row>
    <row r="12" spans="1:8" s="1" customFormat="1" ht="20.100000000000001" customHeight="1" x14ac:dyDescent="0.2">
      <c r="A12" s="7"/>
      <c r="B12" s="23" t="s">
        <v>6</v>
      </c>
      <c r="C12" s="52">
        <f>Photographie_Total_Est</f>
        <v>1625</v>
      </c>
      <c r="D12" s="52">
        <f>Photographie_Total_Réel</f>
        <v>1575</v>
      </c>
      <c r="E12" s="52">
        <f>RécapitulatifBudget[[#This Row],[Estimé]]-RécapitulatifBudget[[#This Row],[Réel]]</f>
        <v>50</v>
      </c>
      <c r="F12" s="16" t="str">
        <f>Photographie_Fait</f>
        <v>Non</v>
      </c>
    </row>
    <row r="13" spans="1:8" s="1" customFormat="1" ht="20.100000000000001" customHeight="1" x14ac:dyDescent="0.2">
      <c r="A13" s="7"/>
      <c r="B13" s="23" t="s">
        <v>7</v>
      </c>
      <c r="C13" s="52">
        <f>Décoration_Total_Est</f>
        <v>700</v>
      </c>
      <c r="D13" s="52">
        <f>Décoration_Total_Réel</f>
        <v>720</v>
      </c>
      <c r="E13" s="52">
        <f>RécapitulatifBudget[[#This Row],[Estimé]]-RécapitulatifBudget[[#This Row],[Réel]]</f>
        <v>-20</v>
      </c>
      <c r="F13" s="16" t="str">
        <f>Décoration_Fait</f>
        <v>Oui</v>
      </c>
    </row>
    <row r="14" spans="1:8" s="1" customFormat="1" ht="20.100000000000001" customHeight="1" x14ac:dyDescent="0.2">
      <c r="A14" s="7"/>
      <c r="B14" s="23" t="s">
        <v>8</v>
      </c>
      <c r="C14" s="52">
        <f>Fleurs_Total_Est</f>
        <v>900</v>
      </c>
      <c r="D14" s="52">
        <f>Fleurs_Total_Réel</f>
        <v>850</v>
      </c>
      <c r="E14" s="52">
        <f>RécapitulatifBudget[[#This Row],[Estimé]]-RécapitulatifBudget[[#This Row],[Réel]]</f>
        <v>50</v>
      </c>
      <c r="F14" s="16" t="str">
        <f>Fleurs_Fait</f>
        <v>Non</v>
      </c>
    </row>
    <row r="15" spans="1:8" s="1" customFormat="1" ht="20.100000000000001" customHeight="1" x14ac:dyDescent="0.2">
      <c r="A15" s="7"/>
      <c r="B15" s="23" t="s">
        <v>9</v>
      </c>
      <c r="C15" s="52">
        <f>Cadeaux_Total_Est</f>
        <v>1345</v>
      </c>
      <c r="D15" s="52">
        <f>Cadeaux_Total_Réel</f>
        <v>1075</v>
      </c>
      <c r="E15" s="52">
        <f>RécapitulatifBudget[[#This Row],[Estimé]]-RécapitulatifBudget[[#This Row],[Réel]]</f>
        <v>270</v>
      </c>
      <c r="F15" s="16" t="str">
        <f>Cadeaux_Fait</f>
        <v>Non</v>
      </c>
    </row>
    <row r="16" spans="1:8" s="1" customFormat="1" ht="20.100000000000001" customHeight="1" x14ac:dyDescent="0.2">
      <c r="A16" s="7"/>
      <c r="B16" s="23" t="s">
        <v>10</v>
      </c>
      <c r="C16" s="52">
        <f>Transport_Total_Est</f>
        <v>100</v>
      </c>
      <c r="D16" s="52">
        <f>Transport_Total_Réel</f>
        <v>165</v>
      </c>
      <c r="E16" s="52">
        <f>RécapitulatifBudget[[#This Row],[Estimé]]-RécapitulatifBudget[[#This Row],[Réel]]</f>
        <v>-65</v>
      </c>
      <c r="F16" s="16" t="str">
        <f>Transport_Fait</f>
        <v>Oui</v>
      </c>
    </row>
    <row r="17" spans="1:6" s="1" customFormat="1" ht="20.100000000000001" customHeight="1" x14ac:dyDescent="0.2">
      <c r="A17" s="7"/>
      <c r="B17" s="23" t="s">
        <v>11</v>
      </c>
      <c r="C17" s="52">
        <f>Autres_frais_Total_Est</f>
        <v>885</v>
      </c>
      <c r="D17" s="52">
        <f>Autres_frais_Total_Réel</f>
        <v>1021</v>
      </c>
      <c r="E17" s="52">
        <f>RécapitulatifBudget[[#This Row],[Estimé]]-RécapitulatifBudget[[#This Row],[Réel]]</f>
        <v>-136</v>
      </c>
      <c r="F17" s="16" t="str">
        <f>Autres_Fait</f>
        <v>Non</v>
      </c>
    </row>
    <row r="18" spans="1:6" s="1" customFormat="1" ht="20.100000000000001" customHeight="1" x14ac:dyDescent="0.2">
      <c r="A18" s="7"/>
      <c r="B18" s="23" t="s">
        <v>12</v>
      </c>
      <c r="C18" s="53">
        <f>SUBTOTAL(109,RécapitulatifBudget[Estimé])</f>
        <v>17630</v>
      </c>
      <c r="D18" s="53">
        <f>SUBTOTAL(109,RécapitulatifBudget[Réel])</f>
        <v>17474</v>
      </c>
      <c r="E18" s="53">
        <f>SUBTOTAL(109,RécapitulatifBudget[Dans le budget/hors budget])</f>
        <v>156</v>
      </c>
      <c r="F18" s="15"/>
    </row>
    <row r="19" spans="1:6" s="1" customFormat="1" ht="15" customHeight="1" x14ac:dyDescent="0.2">
      <c r="A19" s="7"/>
      <c r="B19" s="62" t="s">
        <v>13</v>
      </c>
      <c r="C19" s="62"/>
      <c r="D19" s="62"/>
      <c r="E19" s="62"/>
      <c r="F19" s="62"/>
    </row>
    <row r="20" spans="1:6" s="1" customFormat="1" ht="15" customHeight="1" x14ac:dyDescent="0.2">
      <c r="A20" s="5"/>
      <c r="B20" s="62"/>
      <c r="C20" s="62"/>
      <c r="D20" s="62"/>
      <c r="E20" s="62"/>
      <c r="F20" s="62"/>
    </row>
    <row r="21" spans="1:6" s="1" customFormat="1" ht="15" customHeight="1" x14ac:dyDescent="0.2">
      <c r="A21" s="7"/>
      <c r="B21" s="62"/>
      <c r="C21" s="62"/>
      <c r="D21" s="62"/>
      <c r="E21" s="62"/>
      <c r="F21" s="62"/>
    </row>
    <row r="22" spans="1:6" s="1" customFormat="1" ht="15" customHeight="1" x14ac:dyDescent="0.2">
      <c r="A22" s="7"/>
      <c r="B22" s="62"/>
      <c r="C22" s="62"/>
      <c r="D22" s="62"/>
      <c r="E22" s="62"/>
      <c r="F22" s="62"/>
    </row>
    <row r="23" spans="1:6" s="1" customFormat="1" ht="15" customHeight="1" x14ac:dyDescent="0.2">
      <c r="A23" s="7"/>
      <c r="B23" s="62"/>
      <c r="C23" s="62"/>
      <c r="D23" s="62"/>
      <c r="E23" s="62"/>
      <c r="F23" s="62"/>
    </row>
    <row r="24" spans="1:6" s="1" customFormat="1" ht="15" customHeight="1" x14ac:dyDescent="0.2">
      <c r="A24" s="7"/>
      <c r="B24" s="62"/>
      <c r="C24" s="62"/>
      <c r="D24" s="62"/>
      <c r="E24" s="62"/>
      <c r="F24" s="62"/>
    </row>
    <row r="25" spans="1:6" s="1" customFormat="1" ht="15" customHeight="1" x14ac:dyDescent="0.2">
      <c r="A25" s="7"/>
      <c r="B25" s="62"/>
      <c r="C25" s="62"/>
      <c r="D25" s="62"/>
      <c r="E25" s="62"/>
      <c r="F25" s="62"/>
    </row>
    <row r="26" spans="1:6" s="1" customFormat="1" ht="15" customHeight="1" x14ac:dyDescent="0.2">
      <c r="A26" s="7"/>
      <c r="B26" s="62"/>
      <c r="C26" s="62"/>
      <c r="D26" s="62"/>
      <c r="E26" s="62"/>
      <c r="F26" s="62"/>
    </row>
    <row r="27" spans="1:6" s="1" customFormat="1" ht="15" customHeight="1" x14ac:dyDescent="0.2">
      <c r="A27" s="7"/>
      <c r="B27" s="62"/>
      <c r="C27" s="62"/>
      <c r="D27" s="62"/>
      <c r="E27" s="62"/>
      <c r="F27" s="62"/>
    </row>
    <row r="28" spans="1:6" s="1" customFormat="1" ht="15" customHeight="1" x14ac:dyDescent="0.2">
      <c r="A28" s="7"/>
      <c r="B28" s="62"/>
      <c r="C28" s="62"/>
      <c r="D28" s="62"/>
      <c r="E28" s="62"/>
      <c r="F28" s="62"/>
    </row>
    <row r="29" spans="1:6" s="1" customFormat="1" ht="15" customHeight="1" x14ac:dyDescent="0.2">
      <c r="A29" s="7"/>
      <c r="B29" s="62"/>
      <c r="C29" s="62"/>
      <c r="D29" s="62"/>
      <c r="E29" s="62"/>
      <c r="F29" s="62"/>
    </row>
    <row r="30" spans="1:6" s="1" customFormat="1" ht="15" customHeight="1" x14ac:dyDescent="0.2">
      <c r="A30" s="7"/>
      <c r="B30" s="62"/>
      <c r="C30" s="62"/>
      <c r="D30" s="62"/>
      <c r="E30" s="62"/>
      <c r="F30" s="62"/>
    </row>
    <row r="31" spans="1:6" s="1" customFormat="1" ht="15" customHeight="1" x14ac:dyDescent="0.2">
      <c r="A31" s="7"/>
      <c r="B31" s="62"/>
      <c r="C31" s="62"/>
      <c r="D31" s="62"/>
      <c r="E31" s="62"/>
      <c r="F31" s="62"/>
    </row>
    <row r="32" spans="1:6" s="1" customFormat="1" ht="15" customHeight="1" x14ac:dyDescent="0.2">
      <c r="A32" s="7"/>
      <c r="B32" s="62"/>
      <c r="C32" s="62"/>
      <c r="D32" s="62"/>
      <c r="E32" s="62"/>
      <c r="F32" s="62"/>
    </row>
    <row r="33" spans="2:17" ht="15" customHeight="1" x14ac:dyDescent="0.2">
      <c r="B33" s="62"/>
      <c r="C33" s="62"/>
      <c r="D33" s="62"/>
      <c r="E33" s="62"/>
      <c r="F33" s="6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5" customHeight="1" x14ac:dyDescent="0.2">
      <c r="B34" s="62"/>
      <c r="C34" s="62"/>
      <c r="D34" s="62"/>
      <c r="E34" s="62"/>
      <c r="F34" s="6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5" customHeight="1" x14ac:dyDescent="0.2">
      <c r="B35" s="62"/>
      <c r="C35" s="62"/>
      <c r="D35" s="62"/>
      <c r="E35" s="62"/>
      <c r="F35" s="6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5" customHeight="1" x14ac:dyDescent="0.2">
      <c r="B36" s="14"/>
      <c r="C36" s="14"/>
      <c r="D36" s="14"/>
      <c r="E36" s="1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5" customHeight="1" x14ac:dyDescent="0.2">
      <c r="B37" s="14"/>
      <c r="C37" s="14"/>
      <c r="D37" s="14"/>
      <c r="E37" s="1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5" customHeight="1" x14ac:dyDescent="0.2">
      <c r="B38" s="14"/>
      <c r="C38" s="14"/>
      <c r="D38" s="14"/>
      <c r="E38" s="1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5" customHeight="1" x14ac:dyDescent="0.2">
      <c r="B39" s="14"/>
      <c r="C39" s="14"/>
      <c r="D39" s="14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5" customHeight="1" x14ac:dyDescent="0.2">
      <c r="B40" s="14"/>
      <c r="C40" s="14"/>
      <c r="D40" s="14"/>
      <c r="E40" s="1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5" customHeight="1" x14ac:dyDescent="0.2">
      <c r="B41" s="14"/>
      <c r="C41" s="14"/>
      <c r="D41" s="14"/>
      <c r="E41" s="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5" customHeight="1" x14ac:dyDescent="0.2">
      <c r="B42" s="56"/>
      <c r="C42" s="56"/>
      <c r="D42" s="56"/>
      <c r="E42" s="56"/>
    </row>
    <row r="43" spans="2:17" ht="15" customHeight="1" x14ac:dyDescent="0.2">
      <c r="B43" s="56"/>
      <c r="C43" s="56"/>
      <c r="D43" s="56"/>
      <c r="E43" s="56"/>
    </row>
    <row r="44" spans="2:17" ht="15" customHeight="1" x14ac:dyDescent="0.2">
      <c r="B44" s="56"/>
      <c r="C44" s="56"/>
      <c r="D44" s="56"/>
      <c r="E44" s="56"/>
    </row>
    <row r="45" spans="2:17" ht="15" customHeight="1" x14ac:dyDescent="0.2">
      <c r="B45" s="57"/>
      <c r="C45" s="58"/>
      <c r="D45" s="58"/>
      <c r="E45" s="58"/>
    </row>
  </sheetData>
  <mergeCells count="4">
    <mergeCell ref="B6:E6"/>
    <mergeCell ref="B4:F4"/>
    <mergeCell ref="B5:F5"/>
    <mergeCell ref="B19:F35"/>
  </mergeCells>
  <phoneticPr fontId="1" type="noConversion"/>
  <conditionalFormatting sqref="F8:F17">
    <cfRule type="containsText" dxfId="121" priority="1" operator="containsText" text="Non">
      <formula>NOT(ISERROR(SEARCH("Non",F8)))</formula>
    </cfRule>
    <cfRule type="containsText" dxfId="120" priority="2" operator="containsText" text="Oui">
      <formula>NOT(ISERROR(SEARCH("Oui",F8)))</formula>
    </cfRule>
  </conditionalFormatting>
  <dataValidations count="6">
    <dataValidation allowBlank="1" showErrorMessage="1" sqref="A3 A7" xr:uid="{00000000-0002-0000-0000-000000000000}"/>
    <dataValidation allowBlank="1" showErrorMessage="1" prompt="_x000a_" sqref="A20" xr:uid="{00000000-0002-0000-0000-000001000000}"/>
    <dataValidation allowBlank="1" showInputMessage="1" showErrorMessage="1" prompt="Entrez la date de votre mariage dans cette cellule" sqref="B5:F5" xr:uid="{00000000-0002-0000-0000-000002000000}"/>
    <dataValidation allowBlank="1" showInputMessage="1" showErrorMessage="1" promptTitle="Budget de mariage" prompt="Entrez la date de votre mariage dans la cellule B5._x000a__x000a_Sur la feuille de calcul Dépenses, entre les détails de chaque catégorie de dépenses, ce qui remettra à jour le tableau et le graphique ci-dessous._x000a__x000a_La colonne F indique les catégories remplies._x000a_" sqref="A1" xr:uid="{00000000-0002-0000-0000-000003000000}"/>
    <dataValidation allowBlank="1" showInputMessage="1" showErrorMessage="1" prompt="Ce tableau est automatiquement mis à jour à l’aide des données de la feuille de calcul Dépenses" sqref="B7:E7" xr:uid="{00000000-0002-0000-0000-000004000000}"/>
    <dataValidation allowBlank="1" showInputMessage="1" showErrorMessage="1" prompt="Ce tableau est automatiquement mis à jour à l’aide des données de la feuille de calcul Dépenses. _x000a__x000a_Cette colonne indique les catégories que vous avez déjà remplies." sqref="F7" xr:uid="{00000000-0002-0000-0000-000005000000}"/>
  </dataValidations>
  <pageMargins left="0.7" right="0.7" top="0.75" bottom="0.75" header="0.3" footer="0.3"/>
  <pageSetup paperSize="9" orientation="portrait" r:id="rId1"/>
  <ignoredErrors>
    <ignoredError sqref="F8:F1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A9852CB-DAD5-4051-B07C-F46B7676A4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E8:E17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</sheetPr>
  <dimension ref="A1:F137"/>
  <sheetViews>
    <sheetView showGridLines="0" showRowColHeaders="0" zoomScaleNormal="100" workbookViewId="0"/>
  </sheetViews>
  <sheetFormatPr defaultColWidth="9.140625" defaultRowHeight="20.100000000000001" customHeight="1" x14ac:dyDescent="0.2"/>
  <cols>
    <col min="1" max="1" width="1.7109375" style="38" customWidth="1"/>
    <col min="2" max="2" width="39.85546875" style="32" bestFit="1" customWidth="1"/>
    <col min="3" max="5" width="30.7109375" style="9" customWidth="1"/>
    <col min="6" max="6" width="1.7109375" customWidth="1"/>
  </cols>
  <sheetData>
    <row r="1" spans="1:6" ht="9.9499999999999993" customHeight="1" x14ac:dyDescent="0.25">
      <c r="A1" s="37"/>
      <c r="B1" s="24"/>
      <c r="C1" s="18"/>
      <c r="D1" s="18"/>
      <c r="E1" s="18"/>
      <c r="F1" t="s">
        <v>18</v>
      </c>
    </row>
    <row r="2" spans="1:6" ht="21.95" customHeight="1" x14ac:dyDescent="0.2">
      <c r="B2" s="63" t="s">
        <v>2</v>
      </c>
      <c r="C2" s="63"/>
      <c r="D2" s="63"/>
      <c r="E2" s="63"/>
      <c r="F2" t="s">
        <v>18</v>
      </c>
    </row>
    <row r="3" spans="1:6" ht="6" customHeight="1" x14ac:dyDescent="0.25">
      <c r="A3" s="37"/>
      <c r="B3" s="25"/>
      <c r="C3" s="8"/>
      <c r="D3" s="8"/>
      <c r="E3" s="8"/>
    </row>
    <row r="4" spans="1:6" ht="20.100000000000001" customHeight="1" x14ac:dyDescent="0.2">
      <c r="A4" s="39"/>
      <c r="B4" s="23" t="s">
        <v>1</v>
      </c>
      <c r="C4" s="33" t="s">
        <v>14</v>
      </c>
      <c r="D4" s="33" t="s">
        <v>15</v>
      </c>
      <c r="E4" s="33" t="s">
        <v>16</v>
      </c>
      <c r="F4" t="s">
        <v>18</v>
      </c>
    </row>
    <row r="5" spans="1:6" ht="20.100000000000001" customHeight="1" x14ac:dyDescent="0.2">
      <c r="B5" s="26" t="s">
        <v>19</v>
      </c>
      <c r="C5" s="45">
        <v>1500</v>
      </c>
      <c r="D5" s="45">
        <v>1500</v>
      </c>
      <c r="E5" s="47">
        <f>Dépenses!$C5-Dépenses!$D5</f>
        <v>0</v>
      </c>
    </row>
    <row r="6" spans="1:6" ht="20.100000000000001" customHeight="1" x14ac:dyDescent="0.2">
      <c r="B6" s="26" t="s">
        <v>20</v>
      </c>
      <c r="C6" s="45">
        <v>2000</v>
      </c>
      <c r="D6" s="45">
        <v>2300</v>
      </c>
      <c r="E6" s="47">
        <f>Dépenses!$C6-Dépenses!$D6</f>
        <v>-300</v>
      </c>
    </row>
    <row r="7" spans="1:6" ht="20.100000000000001" customHeight="1" x14ac:dyDescent="0.2">
      <c r="B7" s="27" t="s">
        <v>21</v>
      </c>
      <c r="C7" s="45">
        <v>3000</v>
      </c>
      <c r="D7" s="45">
        <v>2750</v>
      </c>
      <c r="E7" s="47">
        <f>Dépenses!$C7-Dépenses!$D7</f>
        <v>250</v>
      </c>
    </row>
    <row r="8" spans="1:6" ht="20.100000000000001" customHeight="1" x14ac:dyDescent="0.2">
      <c r="B8" s="27" t="s">
        <v>22</v>
      </c>
      <c r="C8" s="45">
        <v>500</v>
      </c>
      <c r="D8" s="45">
        <v>500</v>
      </c>
      <c r="E8" s="47">
        <f>Dépenses!$C8-Dépenses!$D8</f>
        <v>0</v>
      </c>
    </row>
    <row r="9" spans="1:6" ht="20.100000000000001" customHeight="1" x14ac:dyDescent="0.2">
      <c r="B9" s="27" t="s">
        <v>23</v>
      </c>
      <c r="C9" s="45">
        <v>350</v>
      </c>
      <c r="D9" s="45">
        <v>300</v>
      </c>
      <c r="E9" s="47">
        <f>Dépenses!$C9-Dépenses!$D9</f>
        <v>50</v>
      </c>
    </row>
    <row r="10" spans="1:6" ht="20.100000000000001" customHeight="1" x14ac:dyDescent="0.2">
      <c r="B10" s="27" t="s">
        <v>24</v>
      </c>
      <c r="C10" s="45">
        <v>400</v>
      </c>
      <c r="D10" s="45">
        <v>550</v>
      </c>
      <c r="E10" s="47">
        <f>Dépenses!$C10-Dépenses!$D10</f>
        <v>-150</v>
      </c>
    </row>
    <row r="11" spans="1:6" ht="20.100000000000001" customHeight="1" x14ac:dyDescent="0.2">
      <c r="B11" s="27" t="s">
        <v>25</v>
      </c>
      <c r="C11" s="45">
        <v>20</v>
      </c>
      <c r="D11" s="45">
        <v>20</v>
      </c>
      <c r="E11" s="47">
        <f>Dépenses!$C11-Dépenses!$D11</f>
        <v>0</v>
      </c>
    </row>
    <row r="12" spans="1:6" ht="20.100000000000001" customHeight="1" x14ac:dyDescent="0.2">
      <c r="B12" s="26" t="s">
        <v>26</v>
      </c>
      <c r="C12" s="45">
        <v>300</v>
      </c>
      <c r="D12" s="45">
        <v>250</v>
      </c>
      <c r="E12" s="47">
        <f>Dépenses!$C12-Dépenses!$D12</f>
        <v>50</v>
      </c>
    </row>
    <row r="13" spans="1:6" ht="20.100000000000001" customHeight="1" x14ac:dyDescent="0.2">
      <c r="B13" s="27" t="s">
        <v>27</v>
      </c>
      <c r="C13" s="45">
        <v>300</v>
      </c>
      <c r="D13" s="45">
        <v>350</v>
      </c>
      <c r="E13" s="47">
        <f>Dépenses!$C13-Dépenses!$D13</f>
        <v>-50</v>
      </c>
    </row>
    <row r="14" spans="1:6" ht="20.100000000000001" customHeight="1" x14ac:dyDescent="0.2">
      <c r="B14" s="27" t="s">
        <v>28</v>
      </c>
      <c r="C14" s="45">
        <v>500</v>
      </c>
      <c r="D14" s="45">
        <v>500</v>
      </c>
      <c r="E14" s="47">
        <f>Dépenses!$C14-Dépenses!$D14</f>
        <v>0</v>
      </c>
    </row>
    <row r="15" spans="1:6" ht="20.100000000000001" customHeight="1" x14ac:dyDescent="0.2">
      <c r="B15" s="26" t="s">
        <v>29</v>
      </c>
      <c r="C15" s="45">
        <v>200</v>
      </c>
      <c r="D15" s="45">
        <v>175</v>
      </c>
      <c r="E15" s="47">
        <f>Dépenses!$C15-Dépenses!$D15</f>
        <v>25</v>
      </c>
    </row>
    <row r="16" spans="1:6" ht="20.100000000000001" customHeight="1" x14ac:dyDescent="0.2">
      <c r="B16" s="27" t="s">
        <v>30</v>
      </c>
      <c r="C16" s="45">
        <v>400</v>
      </c>
      <c r="D16" s="45">
        <v>550</v>
      </c>
      <c r="E16" s="47">
        <f>Dépenses!$C16-Dépenses!$D16</f>
        <v>-150</v>
      </c>
    </row>
    <row r="17" spans="1:5" ht="20.100000000000001" customHeight="1" x14ac:dyDescent="0.2">
      <c r="A17" s="40"/>
      <c r="B17" s="27" t="s">
        <v>31</v>
      </c>
      <c r="C17" s="45">
        <v>20</v>
      </c>
      <c r="D17" s="45">
        <v>25</v>
      </c>
      <c r="E17" s="47">
        <f>Dépenses!$C17-Dépenses!$D17</f>
        <v>-5</v>
      </c>
    </row>
    <row r="18" spans="1:5" ht="20.100000000000001" customHeight="1" x14ac:dyDescent="0.25">
      <c r="A18" s="37"/>
      <c r="B18" s="28" t="s">
        <v>32</v>
      </c>
      <c r="C18" s="45">
        <f>SUBTOTAL(109,Vêtements_et_accessoires[Estimé])</f>
        <v>9490</v>
      </c>
      <c r="D18" s="45">
        <f>SUBTOTAL(109,Vêtements_et_accessoires[Réel])</f>
        <v>9770</v>
      </c>
      <c r="E18" s="45">
        <f>SUBTOTAL(109,Vêtements_et_accessoires[Dans le budget/hors budget])</f>
        <v>-280</v>
      </c>
    </row>
    <row r="19" spans="1:5" ht="9" customHeight="1" x14ac:dyDescent="0.25">
      <c r="A19" s="37"/>
      <c r="B19" s="28"/>
      <c r="C19" s="43"/>
      <c r="D19" s="43"/>
      <c r="E19" s="43"/>
    </row>
    <row r="20" spans="1:5" ht="22.5" customHeight="1" x14ac:dyDescent="0.25">
      <c r="A20" s="37"/>
      <c r="B20" s="34"/>
      <c r="C20" s="35"/>
      <c r="D20" s="36" t="str">
        <f>"Toutes les dépenses de la catégorie "&amp;B2&amp;" sont-elles terminées ?"</f>
        <v>Toutes les dépenses de la catégorie Vêtements et accessoires sont-elles terminées ?</v>
      </c>
      <c r="E20" s="19" t="s">
        <v>99</v>
      </c>
    </row>
    <row r="21" spans="1:5" ht="30" customHeight="1" x14ac:dyDescent="0.25">
      <c r="A21" s="37"/>
      <c r="B21" s="24"/>
      <c r="C21" s="18"/>
      <c r="D21" s="18"/>
      <c r="E21" s="18"/>
    </row>
    <row r="22" spans="1:5" ht="21.95" customHeight="1" x14ac:dyDescent="0.25">
      <c r="A22" s="37"/>
      <c r="B22" s="63" t="s">
        <v>33</v>
      </c>
      <c r="C22" s="63"/>
      <c r="D22" s="63"/>
      <c r="E22" s="63"/>
    </row>
    <row r="23" spans="1:5" ht="6" customHeight="1" x14ac:dyDescent="0.25">
      <c r="A23" s="37"/>
      <c r="B23" s="25"/>
      <c r="C23" s="8"/>
      <c r="D23" s="8"/>
      <c r="E23" s="8"/>
    </row>
    <row r="24" spans="1:5" ht="20.100000000000001" customHeight="1" x14ac:dyDescent="0.2">
      <c r="A24" s="39"/>
      <c r="B24" s="23" t="s">
        <v>1</v>
      </c>
      <c r="C24" s="33" t="s">
        <v>14</v>
      </c>
      <c r="D24" s="33" t="s">
        <v>15</v>
      </c>
      <c r="E24" s="33" t="s">
        <v>16</v>
      </c>
    </row>
    <row r="25" spans="1:5" ht="20.100000000000001" customHeight="1" x14ac:dyDescent="0.2">
      <c r="A25" s="41"/>
      <c r="B25" s="29" t="s">
        <v>34</v>
      </c>
      <c r="C25" s="46">
        <v>200</v>
      </c>
      <c r="D25" s="46">
        <v>150</v>
      </c>
      <c r="E25" s="48">
        <f>Dépenses!$C25-Dépenses!$D25</f>
        <v>50</v>
      </c>
    </row>
    <row r="26" spans="1:5" ht="20.100000000000001" customHeight="1" x14ac:dyDescent="0.2">
      <c r="A26" s="41"/>
      <c r="B26" s="29" t="s">
        <v>35</v>
      </c>
      <c r="C26" s="46">
        <v>100</v>
      </c>
      <c r="D26" s="46">
        <v>50</v>
      </c>
      <c r="E26" s="48">
        <f>Dépenses!$C26-Dépenses!$D26</f>
        <v>50</v>
      </c>
    </row>
    <row r="27" spans="1:5" ht="20.100000000000001" customHeight="1" x14ac:dyDescent="0.2">
      <c r="A27" s="41"/>
      <c r="B27" s="30" t="s">
        <v>36</v>
      </c>
      <c r="C27" s="46">
        <v>0</v>
      </c>
      <c r="D27" s="46">
        <v>0</v>
      </c>
      <c r="E27" s="48">
        <f>Dépenses!$C27-Dépenses!$D27</f>
        <v>0</v>
      </c>
    </row>
    <row r="28" spans="1:5" ht="20.100000000000001" customHeight="1" x14ac:dyDescent="0.2">
      <c r="A28" s="41"/>
      <c r="B28" s="30" t="s">
        <v>37</v>
      </c>
      <c r="C28" s="46">
        <v>0</v>
      </c>
      <c r="D28" s="46">
        <v>0</v>
      </c>
      <c r="E28" s="48">
        <f>Dépenses!$C28-Dépenses!$D28</f>
        <v>0</v>
      </c>
    </row>
    <row r="29" spans="1:5" ht="20.100000000000001" customHeight="1" x14ac:dyDescent="0.2">
      <c r="A29" s="41"/>
      <c r="B29" s="30" t="s">
        <v>38</v>
      </c>
      <c r="C29" s="46">
        <v>0</v>
      </c>
      <c r="D29" s="46">
        <v>0</v>
      </c>
      <c r="E29" s="48">
        <f>Dépenses!$C29-Dépenses!$D29</f>
        <v>0</v>
      </c>
    </row>
    <row r="30" spans="1:5" ht="20.100000000000001" customHeight="1" x14ac:dyDescent="0.2">
      <c r="A30" s="41"/>
      <c r="B30" s="30" t="s">
        <v>39</v>
      </c>
      <c r="C30" s="46">
        <v>700</v>
      </c>
      <c r="D30" s="46">
        <v>700</v>
      </c>
      <c r="E30" s="48">
        <f>Dépenses!$C30-Dépenses!$D30</f>
        <v>0</v>
      </c>
    </row>
    <row r="31" spans="1:5" ht="20.100000000000001" customHeight="1" x14ac:dyDescent="0.2">
      <c r="B31" s="30" t="s">
        <v>40</v>
      </c>
      <c r="C31" s="46">
        <v>50</v>
      </c>
      <c r="D31" s="46">
        <v>28</v>
      </c>
      <c r="E31" s="48">
        <f>Dépenses!$C31-Dépenses!$D31</f>
        <v>22</v>
      </c>
    </row>
    <row r="32" spans="1:5" ht="20.100000000000001" customHeight="1" x14ac:dyDescent="0.2">
      <c r="B32" s="30" t="s">
        <v>41</v>
      </c>
      <c r="C32" s="46">
        <v>0</v>
      </c>
      <c r="D32" s="46">
        <v>0</v>
      </c>
      <c r="E32" s="48">
        <f>Dépenses!$C32-Dépenses!$D32</f>
        <v>0</v>
      </c>
    </row>
    <row r="33" spans="1:5" ht="20.100000000000001" customHeight="1" x14ac:dyDescent="0.25">
      <c r="A33" s="37"/>
      <c r="B33" s="24" t="s">
        <v>42</v>
      </c>
      <c r="C33" s="48">
        <f>SUBTOTAL(109,Réception[Estimé])</f>
        <v>1050</v>
      </c>
      <c r="D33" s="48">
        <f>SUBTOTAL(109,Réception[Réel])</f>
        <v>928</v>
      </c>
      <c r="E33" s="48">
        <f>SUBTOTAL(109,Réception[Dans le budget/hors budget])</f>
        <v>122</v>
      </c>
    </row>
    <row r="34" spans="1:5" ht="20.100000000000001" customHeight="1" x14ac:dyDescent="0.2">
      <c r="A34" s="41"/>
      <c r="B34" s="31" t="s">
        <v>43</v>
      </c>
      <c r="C34" s="20"/>
      <c r="D34" s="20"/>
      <c r="E34" s="20"/>
    </row>
    <row r="35" spans="1:5" ht="9" customHeight="1" x14ac:dyDescent="0.25">
      <c r="A35" s="37"/>
      <c r="B35" s="28"/>
      <c r="C35" s="43"/>
      <c r="D35" s="43"/>
      <c r="E35" s="43"/>
    </row>
    <row r="36" spans="1:5" ht="22.5" customHeight="1" x14ac:dyDescent="0.25">
      <c r="A36" s="37"/>
      <c r="B36" s="34"/>
      <c r="C36" s="35"/>
      <c r="D36" s="36" t="str">
        <f>"Toutes les dépenses de la catégorie "&amp;B22&amp;" sont-elles terminées ?"</f>
        <v>Toutes les dépenses de la catégorie Réception* sont-elles terminées ?</v>
      </c>
      <c r="E36" s="19" t="s">
        <v>100</v>
      </c>
    </row>
    <row r="37" spans="1:5" ht="30" customHeight="1" x14ac:dyDescent="0.25">
      <c r="A37" s="37"/>
      <c r="B37" s="24"/>
      <c r="C37" s="18"/>
      <c r="D37" s="18"/>
      <c r="E37" s="18"/>
    </row>
    <row r="38" spans="1:5" ht="21.95" customHeight="1" x14ac:dyDescent="0.25">
      <c r="A38" s="37"/>
      <c r="B38" s="63" t="s">
        <v>44</v>
      </c>
      <c r="C38" s="63"/>
      <c r="D38" s="63"/>
      <c r="E38" s="63"/>
    </row>
    <row r="39" spans="1:5" ht="6" customHeight="1" x14ac:dyDescent="0.25">
      <c r="A39" s="37"/>
      <c r="B39" s="25"/>
      <c r="C39" s="8"/>
      <c r="D39" s="8"/>
      <c r="E39" s="8"/>
    </row>
    <row r="40" spans="1:5" ht="20.100000000000001" customHeight="1" x14ac:dyDescent="0.2">
      <c r="A40" s="39"/>
      <c r="B40" s="23" t="s">
        <v>1</v>
      </c>
      <c r="C40" s="33" t="s">
        <v>14</v>
      </c>
      <c r="D40" s="33" t="s">
        <v>15</v>
      </c>
      <c r="E40" s="33" t="s">
        <v>16</v>
      </c>
    </row>
    <row r="41" spans="1:5" ht="20.100000000000001" customHeight="1" x14ac:dyDescent="0.25">
      <c r="A41" s="37"/>
      <c r="B41" s="29" t="s">
        <v>45</v>
      </c>
      <c r="C41" s="46">
        <v>400</v>
      </c>
      <c r="D41" s="46">
        <v>400</v>
      </c>
      <c r="E41" s="46">
        <f>Dépenses!$C41-Dépenses!$D41</f>
        <v>0</v>
      </c>
    </row>
    <row r="42" spans="1:5" ht="20.100000000000001" customHeight="1" x14ac:dyDescent="0.2">
      <c r="B42" s="30" t="s">
        <v>46</v>
      </c>
      <c r="C42" s="46">
        <v>200</v>
      </c>
      <c r="D42" s="46">
        <v>100</v>
      </c>
      <c r="E42" s="46">
        <f>Dépenses!$C42-Dépenses!$D42</f>
        <v>100</v>
      </c>
    </row>
    <row r="43" spans="1:5" ht="20.100000000000001" customHeight="1" x14ac:dyDescent="0.2">
      <c r="A43" s="41"/>
      <c r="B43" s="49" t="s">
        <v>47</v>
      </c>
      <c r="C43" s="48">
        <f>SUBTOTAL(109,Musique[Estimé])</f>
        <v>600</v>
      </c>
      <c r="D43" s="48">
        <f>SUBTOTAL(109,Musique[Réel])</f>
        <v>500</v>
      </c>
      <c r="E43" s="48">
        <f>SUBTOTAL(109,Musique[Dans le budget/hors budget])</f>
        <v>100</v>
      </c>
    </row>
    <row r="44" spans="1:5" ht="9" customHeight="1" x14ac:dyDescent="0.25">
      <c r="A44" s="37"/>
      <c r="B44" s="28"/>
      <c r="C44" s="43"/>
      <c r="D44" s="43"/>
      <c r="E44" s="43"/>
    </row>
    <row r="45" spans="1:5" ht="22.5" customHeight="1" x14ac:dyDescent="0.25">
      <c r="A45" s="37"/>
      <c r="B45" s="34"/>
      <c r="C45" s="35"/>
      <c r="D45" s="36" t="str">
        <f>"Toutes les dépenses de la catégorie "&amp;B38&amp;" sont-elles terminées ?"</f>
        <v>Toutes les dépenses de la catégorie Musique/Animation sont-elles terminées ?</v>
      </c>
      <c r="E45" s="19" t="s">
        <v>100</v>
      </c>
    </row>
    <row r="46" spans="1:5" ht="30" customHeight="1" x14ac:dyDescent="0.25">
      <c r="A46" s="37"/>
      <c r="B46" s="24"/>
      <c r="C46" s="18"/>
      <c r="D46" s="18"/>
      <c r="E46" s="18"/>
    </row>
    <row r="47" spans="1:5" ht="21.95" customHeight="1" x14ac:dyDescent="0.25">
      <c r="A47" s="37"/>
      <c r="B47" s="63" t="s">
        <v>48</v>
      </c>
      <c r="C47" s="63"/>
      <c r="D47" s="63"/>
      <c r="E47" s="63"/>
    </row>
    <row r="48" spans="1:5" ht="6" customHeight="1" x14ac:dyDescent="0.25">
      <c r="A48" s="37"/>
      <c r="B48" s="25"/>
      <c r="C48" s="8"/>
      <c r="D48" s="8"/>
      <c r="E48" s="8"/>
    </row>
    <row r="49" spans="1:5" ht="20.100000000000001" customHeight="1" x14ac:dyDescent="0.2">
      <c r="A49" s="39"/>
      <c r="B49" s="23" t="s">
        <v>1</v>
      </c>
      <c r="C49" s="33" t="s">
        <v>14</v>
      </c>
      <c r="D49" s="33" t="s">
        <v>15</v>
      </c>
      <c r="E49" s="33" t="s">
        <v>16</v>
      </c>
    </row>
    <row r="50" spans="1:5" ht="20.100000000000001" customHeight="1" x14ac:dyDescent="0.2">
      <c r="B50" s="30" t="s">
        <v>49</v>
      </c>
      <c r="C50" s="46">
        <v>500</v>
      </c>
      <c r="D50" s="46">
        <v>450</v>
      </c>
      <c r="E50" s="46">
        <f>Dépenses!$C50-Dépenses!$D50</f>
        <v>50</v>
      </c>
    </row>
    <row r="51" spans="1:5" ht="20.100000000000001" customHeight="1" x14ac:dyDescent="0.2">
      <c r="B51" s="30" t="s">
        <v>50</v>
      </c>
      <c r="C51" s="46">
        <v>200</v>
      </c>
      <c r="D51" s="46">
        <v>175</v>
      </c>
      <c r="E51" s="46">
        <f>Dépenses!$C51-Dépenses!$D51</f>
        <v>25</v>
      </c>
    </row>
    <row r="52" spans="1:5" ht="20.100000000000001" customHeight="1" x14ac:dyDescent="0.2">
      <c r="B52" s="30" t="s">
        <v>51</v>
      </c>
      <c r="C52" s="46">
        <v>100</v>
      </c>
      <c r="D52" s="46">
        <v>100</v>
      </c>
      <c r="E52" s="46">
        <f>Dépenses!$C52-Dépenses!$D52</f>
        <v>0</v>
      </c>
    </row>
    <row r="53" spans="1:5" ht="20.100000000000001" customHeight="1" x14ac:dyDescent="0.2">
      <c r="B53" s="30" t="s">
        <v>52</v>
      </c>
      <c r="C53" s="46">
        <v>0</v>
      </c>
      <c r="D53" s="46">
        <v>0</v>
      </c>
      <c r="E53" s="46">
        <f>Dépenses!$C53-Dépenses!$D53</f>
        <v>0</v>
      </c>
    </row>
    <row r="54" spans="1:5" ht="20.100000000000001" customHeight="1" x14ac:dyDescent="0.2">
      <c r="B54" s="30" t="s">
        <v>53</v>
      </c>
      <c r="C54" s="46">
        <v>25</v>
      </c>
      <c r="D54" s="46">
        <v>25</v>
      </c>
      <c r="E54" s="46">
        <f>Dépenses!$C54-Dépenses!$D54</f>
        <v>0</v>
      </c>
    </row>
    <row r="55" spans="1:5" ht="20.100000000000001" customHeight="1" x14ac:dyDescent="0.2">
      <c r="A55" s="42"/>
      <c r="B55" s="30" t="s">
        <v>54</v>
      </c>
      <c r="C55" s="46">
        <v>75</v>
      </c>
      <c r="D55" s="46">
        <v>80</v>
      </c>
      <c r="E55" s="46">
        <f>Dépenses!$C55-Dépenses!$D55</f>
        <v>-5</v>
      </c>
    </row>
    <row r="56" spans="1:5" ht="20.100000000000001" customHeight="1" x14ac:dyDescent="0.25">
      <c r="A56" s="37"/>
      <c r="B56" s="30" t="s">
        <v>55</v>
      </c>
      <c r="C56" s="46">
        <v>35</v>
      </c>
      <c r="D56" s="46">
        <v>40</v>
      </c>
      <c r="E56" s="46">
        <f>Dépenses!$C56-Dépenses!$D56</f>
        <v>-5</v>
      </c>
    </row>
    <row r="57" spans="1:5" ht="20.100000000000001" customHeight="1" x14ac:dyDescent="0.2">
      <c r="B57" s="30" t="s">
        <v>56</v>
      </c>
      <c r="C57" s="46">
        <v>0</v>
      </c>
      <c r="D57" s="46">
        <v>0</v>
      </c>
      <c r="E57" s="46">
        <f>Dépenses!$C57-Dépenses!$D57</f>
        <v>0</v>
      </c>
    </row>
    <row r="58" spans="1:5" ht="20.100000000000001" customHeight="1" x14ac:dyDescent="0.2">
      <c r="A58" s="41"/>
      <c r="B58" s="30" t="s">
        <v>57</v>
      </c>
      <c r="C58" s="46">
        <v>0</v>
      </c>
      <c r="D58" s="46">
        <v>0</v>
      </c>
      <c r="E58" s="46">
        <f>Dépenses!$C58-Dépenses!$D58</f>
        <v>0</v>
      </c>
    </row>
    <row r="59" spans="1:5" ht="20.100000000000001" customHeight="1" x14ac:dyDescent="0.2">
      <c r="B59" s="49" t="s">
        <v>58</v>
      </c>
      <c r="C59" s="48">
        <f>SUBTOTAL(109,Impression[Estimé])</f>
        <v>935</v>
      </c>
      <c r="D59" s="48">
        <f>SUBTOTAL(109,Impression[Réel])</f>
        <v>870</v>
      </c>
      <c r="E59" s="48">
        <f>SUBTOTAL(109,Impression[Dans le budget/hors budget])</f>
        <v>65</v>
      </c>
    </row>
    <row r="60" spans="1:5" ht="9" customHeight="1" x14ac:dyDescent="0.25">
      <c r="A60" s="37"/>
      <c r="B60" s="28"/>
      <c r="C60" s="43"/>
      <c r="D60" s="43"/>
      <c r="E60" s="43"/>
    </row>
    <row r="61" spans="1:5" ht="22.5" customHeight="1" x14ac:dyDescent="0.25">
      <c r="A61" s="37"/>
      <c r="B61" s="34"/>
      <c r="C61" s="35"/>
      <c r="D61" s="36" t="str">
        <f>"Toutes les dépenses de la catégorie "&amp;B47&amp;" sont-elles terminées ?"</f>
        <v>Toutes les dépenses de la catégorie Impression/Papeterie sont-elles terminées ?</v>
      </c>
      <c r="E61" s="19" t="s">
        <v>99</v>
      </c>
    </row>
    <row r="62" spans="1:5" ht="30" customHeight="1" x14ac:dyDescent="0.25">
      <c r="A62" s="37"/>
      <c r="B62" s="24"/>
      <c r="C62" s="18"/>
      <c r="D62" s="18"/>
      <c r="E62" s="18"/>
    </row>
    <row r="63" spans="1:5" ht="21.95" customHeight="1" x14ac:dyDescent="0.25">
      <c r="A63" s="37"/>
      <c r="B63" s="63" t="s">
        <v>6</v>
      </c>
      <c r="C63" s="63"/>
      <c r="D63" s="63"/>
      <c r="E63" s="63"/>
    </row>
    <row r="64" spans="1:5" ht="6" customHeight="1" x14ac:dyDescent="0.25">
      <c r="A64" s="37"/>
      <c r="B64" s="25"/>
      <c r="C64" s="8"/>
      <c r="D64" s="8"/>
      <c r="E64" s="8"/>
    </row>
    <row r="65" spans="1:5" ht="20.100000000000001" customHeight="1" x14ac:dyDescent="0.2">
      <c r="A65" s="39"/>
      <c r="B65" s="23" t="s">
        <v>1</v>
      </c>
      <c r="C65" s="33" t="s">
        <v>14</v>
      </c>
      <c r="D65" s="33" t="s">
        <v>15</v>
      </c>
      <c r="E65" s="33" t="s">
        <v>16</v>
      </c>
    </row>
    <row r="66" spans="1:5" ht="20.100000000000001" customHeight="1" x14ac:dyDescent="0.2">
      <c r="B66" s="30" t="s">
        <v>59</v>
      </c>
      <c r="C66" s="46">
        <v>1300</v>
      </c>
      <c r="D66" s="46">
        <v>1300</v>
      </c>
      <c r="E66" s="46">
        <f>Dépenses!$C66-Dépenses!$D66</f>
        <v>0</v>
      </c>
    </row>
    <row r="67" spans="1:5" ht="20.100000000000001" customHeight="1" x14ac:dyDescent="0.2">
      <c r="B67" s="30" t="s">
        <v>60</v>
      </c>
      <c r="C67" s="46">
        <v>25</v>
      </c>
      <c r="D67" s="46">
        <v>25</v>
      </c>
      <c r="E67" s="46">
        <f>Dépenses!$C67-Dépenses!$D67</f>
        <v>0</v>
      </c>
    </row>
    <row r="68" spans="1:5" ht="20.100000000000001" customHeight="1" x14ac:dyDescent="0.2">
      <c r="B68" s="30" t="s">
        <v>61</v>
      </c>
      <c r="C68" s="46">
        <v>100</v>
      </c>
      <c r="D68" s="46">
        <v>100</v>
      </c>
      <c r="E68" s="46">
        <f>Dépenses!$C68-Dépenses!$D68</f>
        <v>0</v>
      </c>
    </row>
    <row r="69" spans="1:5" ht="20.100000000000001" customHeight="1" x14ac:dyDescent="0.2">
      <c r="B69" s="30" t="s">
        <v>62</v>
      </c>
      <c r="C69" s="46">
        <v>200</v>
      </c>
      <c r="D69" s="46">
        <v>150</v>
      </c>
      <c r="E69" s="46">
        <f>Dépenses!$C69-Dépenses!$D69</f>
        <v>50</v>
      </c>
    </row>
    <row r="70" spans="1:5" ht="20.100000000000001" customHeight="1" x14ac:dyDescent="0.2">
      <c r="B70" s="49" t="s">
        <v>63</v>
      </c>
      <c r="C70" s="48">
        <f>SUBTOTAL(109,Photographie[Estimé])</f>
        <v>1625</v>
      </c>
      <c r="D70" s="48">
        <f>SUBTOTAL(109,Photographie[Réel])</f>
        <v>1575</v>
      </c>
      <c r="E70" s="48">
        <f>SUBTOTAL(109,Photographie[Dans le budget/hors budget])</f>
        <v>50</v>
      </c>
    </row>
    <row r="71" spans="1:5" ht="9" customHeight="1" x14ac:dyDescent="0.25">
      <c r="A71" s="37"/>
      <c r="B71" s="28"/>
      <c r="C71" s="43"/>
      <c r="D71" s="43"/>
      <c r="E71" s="43"/>
    </row>
    <row r="72" spans="1:5" ht="22.5" customHeight="1" x14ac:dyDescent="0.25">
      <c r="A72" s="37"/>
      <c r="B72" s="34"/>
      <c r="C72" s="35"/>
      <c r="D72" s="36" t="str">
        <f>"Toutes les dépenses de la catégorie "&amp;B63&amp;" sont-elles terminées ?"</f>
        <v>Toutes les dépenses de la catégorie Photographie sont-elles terminées ?</v>
      </c>
      <c r="E72" s="19" t="s">
        <v>99</v>
      </c>
    </row>
    <row r="73" spans="1:5" ht="30" customHeight="1" x14ac:dyDescent="0.25">
      <c r="A73" s="37"/>
      <c r="B73" s="24"/>
      <c r="C73" s="18"/>
      <c r="D73" s="18"/>
      <c r="E73" s="18"/>
    </row>
    <row r="74" spans="1:5" ht="21.95" customHeight="1" x14ac:dyDescent="0.25">
      <c r="A74" s="37"/>
      <c r="B74" s="63" t="s">
        <v>64</v>
      </c>
      <c r="C74" s="63"/>
      <c r="D74" s="63"/>
      <c r="E74" s="63"/>
    </row>
    <row r="75" spans="1:5" ht="6" customHeight="1" x14ac:dyDescent="0.25">
      <c r="A75" s="37"/>
      <c r="B75" s="25"/>
      <c r="C75" s="8"/>
      <c r="D75" s="8"/>
      <c r="E75" s="8"/>
    </row>
    <row r="76" spans="1:5" ht="20.100000000000001" customHeight="1" x14ac:dyDescent="0.2">
      <c r="A76" s="39"/>
      <c r="B76" s="23" t="s">
        <v>1</v>
      </c>
      <c r="C76" s="33" t="s">
        <v>14</v>
      </c>
      <c r="D76" s="33" t="s">
        <v>15</v>
      </c>
      <c r="E76" s="33" t="s">
        <v>16</v>
      </c>
    </row>
    <row r="77" spans="1:5" ht="20.100000000000001" customHeight="1" x14ac:dyDescent="0.2">
      <c r="B77" s="29" t="s">
        <v>65</v>
      </c>
      <c r="C77" s="46">
        <v>0</v>
      </c>
      <c r="D77" s="46">
        <v>0</v>
      </c>
      <c r="E77" s="46">
        <f>Dépenses!$C77-Dépenses!$D77</f>
        <v>0</v>
      </c>
    </row>
    <row r="78" spans="1:5" ht="20.100000000000001" customHeight="1" x14ac:dyDescent="0.2">
      <c r="B78" s="30" t="s">
        <v>66</v>
      </c>
      <c r="C78" s="46">
        <v>300</v>
      </c>
      <c r="D78" s="46">
        <v>320</v>
      </c>
      <c r="E78" s="46">
        <f>Dépenses!$C78-Dépenses!$D78</f>
        <v>-20</v>
      </c>
    </row>
    <row r="79" spans="1:5" ht="20.100000000000001" customHeight="1" x14ac:dyDescent="0.2">
      <c r="B79" s="30" t="s">
        <v>67</v>
      </c>
      <c r="C79" s="46">
        <v>100</v>
      </c>
      <c r="D79" s="46">
        <v>75</v>
      </c>
      <c r="E79" s="46">
        <f>Dépenses!$C79-Dépenses!$D79</f>
        <v>25</v>
      </c>
    </row>
    <row r="80" spans="1:5" ht="20.100000000000001" customHeight="1" x14ac:dyDescent="0.2">
      <c r="B80" s="30" t="s">
        <v>68</v>
      </c>
      <c r="C80" s="46">
        <v>100</v>
      </c>
      <c r="D80" s="46">
        <v>75</v>
      </c>
      <c r="E80" s="46">
        <f>Dépenses!$C80-Dépenses!$D80</f>
        <v>25</v>
      </c>
    </row>
    <row r="81" spans="1:5" ht="20.100000000000001" customHeight="1" x14ac:dyDescent="0.2">
      <c r="B81" s="30" t="s">
        <v>69</v>
      </c>
      <c r="C81" s="46">
        <v>200</v>
      </c>
      <c r="D81" s="46">
        <v>250</v>
      </c>
      <c r="E81" s="46">
        <f>Dépenses!$C81-Dépenses!$D81</f>
        <v>-50</v>
      </c>
    </row>
    <row r="82" spans="1:5" ht="20.100000000000001" customHeight="1" x14ac:dyDescent="0.2">
      <c r="B82" s="49" t="s">
        <v>70</v>
      </c>
      <c r="C82" s="48">
        <f>SUBTOTAL(109,Décoration[Estimé])</f>
        <v>700</v>
      </c>
      <c r="D82" s="48">
        <f>SUBTOTAL(109,Décoration[Réel])</f>
        <v>720</v>
      </c>
      <c r="E82" s="48">
        <f>SUBTOTAL(109,Décoration[Dans le budget/hors budget])</f>
        <v>-20</v>
      </c>
    </row>
    <row r="83" spans="1:5" ht="20.100000000000001" customHeight="1" x14ac:dyDescent="0.2">
      <c r="B83" s="31" t="s">
        <v>71</v>
      </c>
      <c r="C83" s="21"/>
      <c r="D83" s="21"/>
      <c r="E83" s="21"/>
    </row>
    <row r="84" spans="1:5" ht="9" customHeight="1" x14ac:dyDescent="0.25">
      <c r="A84" s="37"/>
      <c r="B84" s="28"/>
      <c r="C84" s="43"/>
      <c r="D84" s="43"/>
      <c r="E84" s="43"/>
    </row>
    <row r="85" spans="1:5" ht="22.5" customHeight="1" x14ac:dyDescent="0.25">
      <c r="A85" s="37"/>
      <c r="B85" s="34"/>
      <c r="C85" s="35"/>
      <c r="D85" s="36" t="str">
        <f>"Toutes les dépenses de la catégorie "&amp;B74&amp;" sont-elles terminées ?"</f>
        <v>Toutes les dépenses de la catégorie Décoration* sont-elles terminées ?</v>
      </c>
      <c r="E85" s="19" t="s">
        <v>100</v>
      </c>
    </row>
    <row r="86" spans="1:5" ht="30" customHeight="1" x14ac:dyDescent="0.25">
      <c r="A86" s="37"/>
      <c r="B86" s="24"/>
      <c r="C86" s="18"/>
      <c r="D86" s="18"/>
      <c r="E86" s="18"/>
    </row>
    <row r="87" spans="1:5" ht="21.95" customHeight="1" x14ac:dyDescent="0.25">
      <c r="A87" s="37"/>
      <c r="B87" s="63" t="s">
        <v>8</v>
      </c>
      <c r="C87" s="63"/>
      <c r="D87" s="63"/>
      <c r="E87" s="63"/>
    </row>
    <row r="88" spans="1:5" ht="6" customHeight="1" x14ac:dyDescent="0.25">
      <c r="A88" s="37"/>
      <c r="B88" s="25"/>
      <c r="C88" s="8"/>
      <c r="D88" s="8"/>
      <c r="E88" s="8"/>
    </row>
    <row r="89" spans="1:5" ht="20.100000000000001" customHeight="1" x14ac:dyDescent="0.2">
      <c r="A89" s="39"/>
      <c r="B89" s="23" t="s">
        <v>1</v>
      </c>
      <c r="C89" s="33" t="s">
        <v>14</v>
      </c>
      <c r="D89" s="33" t="s">
        <v>15</v>
      </c>
      <c r="E89" s="33" t="s">
        <v>16</v>
      </c>
    </row>
    <row r="90" spans="1:5" ht="20.100000000000001" customHeight="1" x14ac:dyDescent="0.2">
      <c r="B90" s="50" t="s">
        <v>72</v>
      </c>
      <c r="C90" s="51">
        <v>500</v>
      </c>
      <c r="D90" s="51">
        <v>450</v>
      </c>
      <c r="E90" s="51">
        <f>Dépenses!$C90-Dépenses!$D90</f>
        <v>50</v>
      </c>
    </row>
    <row r="91" spans="1:5" ht="20.100000000000001" customHeight="1" x14ac:dyDescent="0.2">
      <c r="B91" s="50" t="s">
        <v>73</v>
      </c>
      <c r="C91" s="51">
        <v>0</v>
      </c>
      <c r="D91" s="51">
        <v>0</v>
      </c>
      <c r="E91" s="48">
        <f>Dépenses!$C91-Dépenses!$D91</f>
        <v>0</v>
      </c>
    </row>
    <row r="92" spans="1:5" ht="20.100000000000001" customHeight="1" x14ac:dyDescent="0.2">
      <c r="B92" s="50" t="s">
        <v>74</v>
      </c>
      <c r="C92" s="51">
        <v>0</v>
      </c>
      <c r="D92" s="51">
        <v>0</v>
      </c>
      <c r="E92" s="48">
        <f>Dépenses!$C92-Dépenses!$D92</f>
        <v>0</v>
      </c>
    </row>
    <row r="93" spans="1:5" ht="20.100000000000001" customHeight="1" x14ac:dyDescent="0.2">
      <c r="B93" s="50" t="s">
        <v>75</v>
      </c>
      <c r="C93" s="51">
        <v>400</v>
      </c>
      <c r="D93" s="51">
        <v>400</v>
      </c>
      <c r="E93" s="48">
        <f>Dépenses!$C93-Dépenses!$D93</f>
        <v>0</v>
      </c>
    </row>
    <row r="94" spans="1:5" ht="20.100000000000001" customHeight="1" x14ac:dyDescent="0.2">
      <c r="B94" s="50" t="s">
        <v>3</v>
      </c>
      <c r="C94" s="51">
        <v>0</v>
      </c>
      <c r="D94" s="51">
        <v>0</v>
      </c>
      <c r="E94" s="48">
        <f>Dépenses!$C94-Dépenses!$D94</f>
        <v>0</v>
      </c>
    </row>
    <row r="95" spans="1:5" ht="20.100000000000001" customHeight="1" x14ac:dyDescent="0.2">
      <c r="B95" s="49" t="s">
        <v>76</v>
      </c>
      <c r="C95" s="48">
        <f>SUBTOTAL(109,Fleurs[Estimé])</f>
        <v>900</v>
      </c>
      <c r="D95" s="48">
        <f>SUBTOTAL(109,Fleurs[Réel])</f>
        <v>850</v>
      </c>
      <c r="E95" s="48">
        <f>SUBTOTAL(109,Fleurs[Dans le budget/hors budget])</f>
        <v>50</v>
      </c>
    </row>
    <row r="96" spans="1:5" ht="9" customHeight="1" x14ac:dyDescent="0.25">
      <c r="A96" s="37"/>
      <c r="B96" s="28"/>
      <c r="C96" s="43"/>
      <c r="D96" s="43"/>
      <c r="E96" s="43"/>
    </row>
    <row r="97" spans="1:5" ht="22.5" customHeight="1" x14ac:dyDescent="0.25">
      <c r="A97" s="37"/>
      <c r="B97" s="34"/>
      <c r="C97" s="35"/>
      <c r="D97" s="36" t="str">
        <f>"Toutes les dépenses de la catégorie "&amp;B87&amp;" sont-elles terminées ?"</f>
        <v>Toutes les dépenses de la catégorie Fleurs sont-elles terminées ?</v>
      </c>
      <c r="E97" s="19" t="s">
        <v>99</v>
      </c>
    </row>
    <row r="98" spans="1:5" ht="30" customHeight="1" x14ac:dyDescent="0.25">
      <c r="A98" s="37"/>
      <c r="B98" s="24"/>
      <c r="C98" s="18"/>
      <c r="D98" s="18"/>
      <c r="E98" s="18"/>
    </row>
    <row r="99" spans="1:5" ht="21.95" customHeight="1" x14ac:dyDescent="0.25">
      <c r="A99" s="37"/>
      <c r="B99" s="63" t="s">
        <v>9</v>
      </c>
      <c r="C99" s="63"/>
      <c r="D99" s="63"/>
      <c r="E99" s="63"/>
    </row>
    <row r="100" spans="1:5" ht="6" customHeight="1" x14ac:dyDescent="0.25">
      <c r="A100" s="37"/>
      <c r="B100" s="25"/>
      <c r="C100" s="8"/>
      <c r="D100" s="8"/>
      <c r="E100" s="8"/>
    </row>
    <row r="101" spans="1:5" ht="20.100000000000001" customHeight="1" x14ac:dyDescent="0.2">
      <c r="A101" s="39"/>
      <c r="B101" s="23" t="s">
        <v>1</v>
      </c>
      <c r="C101" s="33" t="s">
        <v>14</v>
      </c>
      <c r="D101" s="33" t="s">
        <v>15</v>
      </c>
      <c r="E101" s="33" t="s">
        <v>16</v>
      </c>
    </row>
    <row r="102" spans="1:5" ht="20.100000000000001" customHeight="1" x14ac:dyDescent="0.2">
      <c r="B102" s="50" t="s">
        <v>77</v>
      </c>
      <c r="C102" s="51">
        <v>1000</v>
      </c>
      <c r="D102" s="51">
        <v>400</v>
      </c>
      <c r="E102" s="51">
        <f>Dépenses!$C102-Dépenses!$D102</f>
        <v>600</v>
      </c>
    </row>
    <row r="103" spans="1:5" ht="20.100000000000001" customHeight="1" x14ac:dyDescent="0.2">
      <c r="B103" s="50" t="s">
        <v>78</v>
      </c>
      <c r="C103" s="51">
        <v>150</v>
      </c>
      <c r="D103" s="51">
        <v>200</v>
      </c>
      <c r="E103" s="51">
        <f>Dépenses!$C103-Dépenses!$D103</f>
        <v>-50</v>
      </c>
    </row>
    <row r="104" spans="1:5" ht="20.100000000000001" customHeight="1" x14ac:dyDescent="0.2">
      <c r="B104" s="50" t="s">
        <v>79</v>
      </c>
      <c r="C104" s="51">
        <v>150</v>
      </c>
      <c r="D104" s="51">
        <v>200</v>
      </c>
      <c r="E104" s="48">
        <f>Dépenses!$C104-Dépenses!$D104</f>
        <v>-50</v>
      </c>
    </row>
    <row r="105" spans="1:5" ht="20.100000000000001" customHeight="1" x14ac:dyDescent="0.2">
      <c r="B105" s="50" t="s">
        <v>80</v>
      </c>
      <c r="C105" s="51">
        <v>25</v>
      </c>
      <c r="D105" s="51">
        <v>25</v>
      </c>
      <c r="E105" s="48">
        <f>Dépenses!$C105-Dépenses!$D105</f>
        <v>0</v>
      </c>
    </row>
    <row r="106" spans="1:5" ht="20.100000000000001" customHeight="1" x14ac:dyDescent="0.2">
      <c r="B106" s="50" t="s">
        <v>81</v>
      </c>
      <c r="C106" s="51">
        <v>20</v>
      </c>
      <c r="D106" s="51">
        <v>250</v>
      </c>
      <c r="E106" s="48">
        <f>Dépenses!$C106-Dépenses!$D106</f>
        <v>-230</v>
      </c>
    </row>
    <row r="107" spans="1:5" ht="20.100000000000001" customHeight="1" x14ac:dyDescent="0.2">
      <c r="B107" s="49" t="s">
        <v>82</v>
      </c>
      <c r="C107" s="48">
        <f>SUBTOTAL(109,Cadeaux[Estimé])</f>
        <v>1345</v>
      </c>
      <c r="D107" s="48">
        <f>SUBTOTAL(109,Cadeaux[Réel])</f>
        <v>1075</v>
      </c>
      <c r="E107" s="48">
        <f>SUBTOTAL(109,Cadeaux[Dans le budget/hors budget])</f>
        <v>270</v>
      </c>
    </row>
    <row r="108" spans="1:5" ht="9" customHeight="1" x14ac:dyDescent="0.25">
      <c r="A108" s="37"/>
      <c r="B108" s="28"/>
      <c r="C108" s="43"/>
      <c r="D108" s="43"/>
      <c r="E108" s="43"/>
    </row>
    <row r="109" spans="1:5" ht="22.5" customHeight="1" x14ac:dyDescent="0.25">
      <c r="A109" s="37"/>
      <c r="B109" s="34"/>
      <c r="C109" s="35"/>
      <c r="D109" s="36" t="str">
        <f>"Toutes les dépenses de la catégorie "&amp;B99&amp;" sont-elles terminées ?"</f>
        <v>Toutes les dépenses de la catégorie Cadeaux sont-elles terminées ?</v>
      </c>
      <c r="E109" s="19" t="s">
        <v>99</v>
      </c>
    </row>
    <row r="110" spans="1:5" ht="30" customHeight="1" x14ac:dyDescent="0.25">
      <c r="A110" s="37"/>
      <c r="B110" s="24"/>
      <c r="C110" s="18"/>
      <c r="D110" s="18"/>
      <c r="E110" s="18"/>
    </row>
    <row r="111" spans="1:5" ht="21.95" customHeight="1" x14ac:dyDescent="0.25">
      <c r="A111" s="37"/>
      <c r="B111" s="63" t="s">
        <v>10</v>
      </c>
      <c r="C111" s="63"/>
      <c r="D111" s="63"/>
      <c r="E111" s="63"/>
    </row>
    <row r="112" spans="1:5" ht="6" customHeight="1" x14ac:dyDescent="0.25">
      <c r="A112" s="37"/>
      <c r="B112" s="25"/>
      <c r="C112" s="8"/>
      <c r="D112" s="8"/>
      <c r="E112" s="8"/>
    </row>
    <row r="113" spans="1:5" ht="20.100000000000001" customHeight="1" x14ac:dyDescent="0.2">
      <c r="A113" s="39"/>
      <c r="B113" s="23" t="s">
        <v>1</v>
      </c>
      <c r="C113" s="33" t="s">
        <v>14</v>
      </c>
      <c r="D113" s="33" t="s">
        <v>15</v>
      </c>
      <c r="E113" s="33" t="s">
        <v>16</v>
      </c>
    </row>
    <row r="114" spans="1:5" ht="20.100000000000001" customHeight="1" x14ac:dyDescent="0.2">
      <c r="B114" s="50" t="s">
        <v>83</v>
      </c>
      <c r="C114" s="51">
        <v>100</v>
      </c>
      <c r="D114" s="51">
        <v>125</v>
      </c>
      <c r="E114" s="51">
        <f>Dépenses!$C114-Dépenses!$D114</f>
        <v>-25</v>
      </c>
    </row>
    <row r="115" spans="1:5" ht="20.100000000000001" customHeight="1" x14ac:dyDescent="0.2">
      <c r="B115" s="50" t="s">
        <v>84</v>
      </c>
      <c r="C115" s="51">
        <v>0</v>
      </c>
      <c r="D115" s="51">
        <v>40</v>
      </c>
      <c r="E115" s="48">
        <f>Dépenses!$C115-Dépenses!$D115</f>
        <v>-40</v>
      </c>
    </row>
    <row r="116" spans="1:5" ht="20.100000000000001" customHeight="1" x14ac:dyDescent="0.2">
      <c r="B116" s="50" t="s">
        <v>85</v>
      </c>
      <c r="C116" s="51">
        <v>0</v>
      </c>
      <c r="D116" s="51">
        <v>0</v>
      </c>
      <c r="E116" s="48">
        <f>Dépenses!$C116-Dépenses!$D116</f>
        <v>0</v>
      </c>
    </row>
    <row r="117" spans="1:5" ht="20.100000000000001" customHeight="1" x14ac:dyDescent="0.2">
      <c r="B117" s="49" t="s">
        <v>86</v>
      </c>
      <c r="C117" s="48">
        <f>SUBTOTAL(109,Transport[Estimé])</f>
        <v>100</v>
      </c>
      <c r="D117" s="48">
        <f>SUBTOTAL(109,Transport[Réel])</f>
        <v>165</v>
      </c>
      <c r="E117" s="48">
        <f>SUBTOTAL(109,Transport[Dans le budget/hors budget])</f>
        <v>-65</v>
      </c>
    </row>
    <row r="118" spans="1:5" ht="9" customHeight="1" x14ac:dyDescent="0.25">
      <c r="A118" s="37"/>
      <c r="B118" s="28"/>
      <c r="C118" s="43"/>
      <c r="D118" s="43"/>
      <c r="E118" s="43"/>
    </row>
    <row r="119" spans="1:5" ht="22.5" customHeight="1" x14ac:dyDescent="0.25">
      <c r="A119" s="37"/>
      <c r="B119" s="34"/>
      <c r="C119" s="35"/>
      <c r="D119" s="36" t="str">
        <f>"Toutes les dépenses de la catégorie "&amp;B111&amp;" sont-elles terminées ?"</f>
        <v>Toutes les dépenses de la catégorie Transport sont-elles terminées ?</v>
      </c>
      <c r="E119" s="19" t="s">
        <v>100</v>
      </c>
    </row>
    <row r="120" spans="1:5" ht="30" customHeight="1" x14ac:dyDescent="0.25">
      <c r="A120" s="37"/>
      <c r="B120" s="24"/>
      <c r="C120" s="18"/>
      <c r="D120" s="18"/>
      <c r="E120" s="18"/>
    </row>
    <row r="121" spans="1:5" ht="21.95" customHeight="1" x14ac:dyDescent="0.25">
      <c r="A121" s="37"/>
      <c r="B121" s="63" t="s">
        <v>87</v>
      </c>
      <c r="C121" s="63"/>
      <c r="D121" s="63"/>
      <c r="E121" s="63"/>
    </row>
    <row r="122" spans="1:5" ht="6" customHeight="1" x14ac:dyDescent="0.25">
      <c r="A122" s="37"/>
      <c r="B122" s="25"/>
      <c r="C122" s="8"/>
      <c r="D122" s="8"/>
      <c r="E122" s="8"/>
    </row>
    <row r="123" spans="1:5" ht="20.100000000000001" customHeight="1" x14ac:dyDescent="0.2">
      <c r="A123" s="39"/>
      <c r="B123" s="23" t="s">
        <v>1</v>
      </c>
      <c r="C123" s="33" t="s">
        <v>14</v>
      </c>
      <c r="D123" s="33" t="s">
        <v>15</v>
      </c>
      <c r="E123" s="33" t="s">
        <v>16</v>
      </c>
    </row>
    <row r="124" spans="1:5" ht="20.100000000000001" customHeight="1" x14ac:dyDescent="0.2">
      <c r="B124" s="29" t="s">
        <v>88</v>
      </c>
      <c r="C124" s="46">
        <v>0</v>
      </c>
      <c r="D124" s="46">
        <v>0</v>
      </c>
      <c r="E124" s="46">
        <f>Dépenses!$C124-Dépenses!$D124</f>
        <v>0</v>
      </c>
    </row>
    <row r="125" spans="1:5" ht="20.100000000000001" customHeight="1" x14ac:dyDescent="0.2">
      <c r="B125" s="30" t="s">
        <v>89</v>
      </c>
      <c r="C125" s="46">
        <v>40</v>
      </c>
      <c r="D125" s="46">
        <v>55</v>
      </c>
      <c r="E125" s="46">
        <f>Dépenses!$C125-Dépenses!$D125</f>
        <v>-15</v>
      </c>
    </row>
    <row r="126" spans="1:5" ht="20.100000000000001" customHeight="1" x14ac:dyDescent="0.2">
      <c r="B126" s="29" t="s">
        <v>90</v>
      </c>
      <c r="C126" s="46">
        <v>0</v>
      </c>
      <c r="D126" s="46">
        <v>0</v>
      </c>
      <c r="E126" s="46">
        <f>Dépenses!$C126-Dépenses!$D126</f>
        <v>0</v>
      </c>
    </row>
    <row r="127" spans="1:5" ht="20.100000000000001" customHeight="1" x14ac:dyDescent="0.2">
      <c r="B127" s="30" t="s">
        <v>91</v>
      </c>
      <c r="C127" s="46">
        <v>450</v>
      </c>
      <c r="D127" s="46">
        <v>450</v>
      </c>
      <c r="E127" s="46">
        <f>Dépenses!$C127-Dépenses!$D127</f>
        <v>0</v>
      </c>
    </row>
    <row r="128" spans="1:5" ht="20.100000000000001" customHeight="1" x14ac:dyDescent="0.2">
      <c r="B128" s="30" t="s">
        <v>92</v>
      </c>
      <c r="C128" s="46">
        <v>20</v>
      </c>
      <c r="D128" s="46">
        <v>50</v>
      </c>
      <c r="E128" s="46">
        <f>Dépenses!$C128-Dépenses!$D128</f>
        <v>-30</v>
      </c>
    </row>
    <row r="129" spans="1:5" ht="20.100000000000001" customHeight="1" x14ac:dyDescent="0.2">
      <c r="B129" s="30" t="s">
        <v>93</v>
      </c>
      <c r="C129" s="46">
        <v>30</v>
      </c>
      <c r="D129" s="46">
        <v>20</v>
      </c>
      <c r="E129" s="46">
        <f>Dépenses!$C129-Dépenses!$D129</f>
        <v>10</v>
      </c>
    </row>
    <row r="130" spans="1:5" ht="20.100000000000001" customHeight="1" x14ac:dyDescent="0.2">
      <c r="B130" s="30" t="s">
        <v>94</v>
      </c>
      <c r="C130" s="46">
        <v>45</v>
      </c>
      <c r="D130" s="46">
        <v>46</v>
      </c>
      <c r="E130" s="46">
        <f>Dépenses!$C130-Dépenses!$D130</f>
        <v>-1</v>
      </c>
    </row>
    <row r="131" spans="1:5" ht="20.100000000000001" customHeight="1" x14ac:dyDescent="0.2">
      <c r="B131" s="30" t="s">
        <v>95</v>
      </c>
      <c r="C131" s="46">
        <v>0</v>
      </c>
      <c r="D131" s="46">
        <v>0</v>
      </c>
      <c r="E131" s="46">
        <f>Dépenses!$C131-Dépenses!$D131</f>
        <v>0</v>
      </c>
    </row>
    <row r="132" spans="1:5" ht="20.100000000000001" customHeight="1" x14ac:dyDescent="0.2">
      <c r="B132" s="30" t="s">
        <v>96</v>
      </c>
      <c r="C132" s="46">
        <v>300</v>
      </c>
      <c r="D132" s="46">
        <v>400</v>
      </c>
      <c r="E132" s="46">
        <f>Dépenses!$C132-Dépenses!$D132</f>
        <v>-100</v>
      </c>
    </row>
    <row r="133" spans="1:5" ht="20.100000000000001" customHeight="1" x14ac:dyDescent="0.2">
      <c r="B133" s="30" t="s">
        <v>97</v>
      </c>
      <c r="C133" s="46">
        <v>0</v>
      </c>
      <c r="D133" s="46">
        <v>0</v>
      </c>
      <c r="E133" s="46">
        <f>Dépenses!$C133-Dépenses!$D133</f>
        <v>0</v>
      </c>
    </row>
    <row r="134" spans="1:5" ht="20.100000000000001" customHeight="1" x14ac:dyDescent="0.2">
      <c r="B134" s="49" t="s">
        <v>98</v>
      </c>
      <c r="C134" s="48">
        <f>SUBTOTAL(109,Autres_frais[Estimé])</f>
        <v>885</v>
      </c>
      <c r="D134" s="48">
        <f>SUBTOTAL(109,Autres_frais[Réel])</f>
        <v>1021</v>
      </c>
      <c r="E134" s="48">
        <f>SUBTOTAL(109,Autres_frais[Dans le budget/hors budget])</f>
        <v>-136</v>
      </c>
    </row>
    <row r="135" spans="1:5" ht="9" customHeight="1" x14ac:dyDescent="0.25">
      <c r="A135" s="37"/>
      <c r="B135" s="28"/>
      <c r="C135" s="43"/>
      <c r="D135" s="43"/>
      <c r="E135" s="43"/>
    </row>
    <row r="136" spans="1:5" ht="22.5" customHeight="1" x14ac:dyDescent="0.25">
      <c r="A136" s="37"/>
      <c r="B136" s="34"/>
      <c r="C136" s="35"/>
      <c r="D136" s="36" t="str">
        <f>"Toutes les dépenses de la catégorie "&amp;B121&amp;" sont-elles terminées ?"</f>
        <v>Toutes les dépenses de la catégorie Autres frais sont-elles terminées ?</v>
      </c>
      <c r="E136" s="19" t="s">
        <v>99</v>
      </c>
    </row>
    <row r="137" spans="1:5" ht="30" customHeight="1" x14ac:dyDescent="0.2"/>
  </sheetData>
  <mergeCells count="10">
    <mergeCell ref="B111:E111"/>
    <mergeCell ref="B121:E121"/>
    <mergeCell ref="B38:E38"/>
    <mergeCell ref="B47:E47"/>
    <mergeCell ref="B2:E2"/>
    <mergeCell ref="B22:E22"/>
    <mergeCell ref="B63:E63"/>
    <mergeCell ref="B74:E74"/>
    <mergeCell ref="B87:E87"/>
    <mergeCell ref="B99:E99"/>
  </mergeCells>
  <conditionalFormatting sqref="E20 E36 E45 E61 E72 E85 E97 E109 E119 E136">
    <cfRule type="containsText" dxfId="108" priority="19" operator="containsText" text="Non">
      <formula>NOT(ISERROR(SEARCH("Non",E20)))</formula>
    </cfRule>
    <cfRule type="containsText" dxfId="107" priority="20" operator="containsText" text="Oui">
      <formula>NOT(ISERROR(SEARCH("Oui",E20)))</formula>
    </cfRule>
  </conditionalFormatting>
  <dataValidations count="12">
    <dataValidation type="list" allowBlank="1" showInputMessage="1" showErrorMessage="1" prompt="Sélectionnez Oui lorsque vous avez terminé d’entrer des informations dans le tableau ci-dessus." sqref="E20 E36 E45 E61 E72 E85 E97 E109 E119 E136" xr:uid="{00000000-0002-0000-0100-000000000000}">
      <formula1>"Oui,Non"</formula1>
    </dataValidation>
    <dataValidation allowBlank="1" showInputMessage="1" showErrorMessage="1" prompt="Entrez les détails de chaque catégorie de dépenses. _x000a__x000a_Sous chaque tableau, les listes déroulantes oui/non vous permettent de marquer les catégories déjà terminées." sqref="A1" xr:uid="{00000000-0002-0000-0100-000001000000}"/>
    <dataValidation allowBlank="1" showInputMessage="1" showErrorMessage="1" prompt="Dans le tableau ci-dessous, entrez les détails des dépenses dans la catégorie Vêtements et accessoires" sqref="B2:E2" xr:uid="{00000000-0002-0000-0100-000002000000}"/>
    <dataValidation allowBlank="1" showInputMessage="1" showErrorMessage="1" prompt="Dans le tableau ci-dessous, entrez les détails des dépenses dans la catégorie Réception" sqref="B22:E22" xr:uid="{00000000-0002-0000-0100-000003000000}"/>
    <dataValidation allowBlank="1" showInputMessage="1" showErrorMessage="1" prompt="Dans le tableau ci-dessous, entrez les détails des dépenses dans la catégorie Musique / Animations" sqref="B38:E38" xr:uid="{00000000-0002-0000-0100-000004000000}"/>
    <dataValidation allowBlank="1" showInputMessage="1" showErrorMessage="1" prompt="Dans le tableau ci-dessous, entrez les détails des dépenses dans la catégorie Impression / Papeterie" sqref="B47:E47" xr:uid="{00000000-0002-0000-0100-000005000000}"/>
    <dataValidation allowBlank="1" showInputMessage="1" showErrorMessage="1" prompt="Dans le tableau ci-dessous, entrez les détails des dépenses dans la catégorie Photographie" sqref="B63:E63" xr:uid="{00000000-0002-0000-0100-000006000000}"/>
    <dataValidation allowBlank="1" showInputMessage="1" showErrorMessage="1" prompt="Dans le tableau ci-dessous, entrez les détails des dépenses dans la catégorie Décorations" sqref="B74:E74" xr:uid="{00000000-0002-0000-0100-000007000000}"/>
    <dataValidation allowBlank="1" showInputMessage="1" showErrorMessage="1" prompt="Dans le tableau ci-dessous, entrez les détails des dépenses dans la catégorie Fleurs" sqref="B87:E87" xr:uid="{00000000-0002-0000-0100-000008000000}"/>
    <dataValidation allowBlank="1" showInputMessage="1" showErrorMessage="1" prompt="Dans le tableau ci-dessous, entrez les détails des dépenses dans la catégorie Cadeaux" sqref="B99:E99" xr:uid="{00000000-0002-0000-0100-000009000000}"/>
    <dataValidation allowBlank="1" showInputMessage="1" showErrorMessage="1" prompt="Dans le tableau ci-dessous, entrez les détails des dépenses dans la catégorie Transport" sqref="B111:E111" xr:uid="{00000000-0002-0000-0100-00000A000000}"/>
    <dataValidation allowBlank="1" showInputMessage="1" showErrorMessage="1" prompt="Dans le tableau ci-dessous, entrez les détails des dépenses dans la catégorie Autres frais" sqref="B121:E121" xr:uid="{00000000-0002-0000-0100-00000B000000}"/>
  </dataValidations>
  <pageMargins left="0.7" right="0.7" top="0.75" bottom="0.75" header="0.3" footer="0.3"/>
  <pageSetup paperSize="9" fitToHeight="0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0D7A1203-AEBB-448F-8EBA-DD2CCA000C0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E124:E133 E90:E94 E77:E81 E66:E69 E50:E58 E5:E17 E25:E32 E41:E42 E102:E106 E114:E116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13"/>
  <sheetViews>
    <sheetView zoomScale="130" zoomScaleNormal="130" workbookViewId="0"/>
  </sheetViews>
  <sheetFormatPr defaultColWidth="9.140625" defaultRowHeight="12.75" x14ac:dyDescent="0.2"/>
  <cols>
    <col min="2" max="2" width="23.85546875" bestFit="1" customWidth="1"/>
    <col min="3" max="3" width="11.7109375" bestFit="1" customWidth="1"/>
    <col min="4" max="4" width="9.42578125" bestFit="1" customWidth="1"/>
    <col min="5" max="7" width="9.42578125" customWidth="1"/>
    <col min="8" max="8" width="32.140625" bestFit="1" customWidth="1"/>
  </cols>
  <sheetData>
    <row r="2" spans="2:8" x14ac:dyDescent="0.2">
      <c r="B2" s="13" t="s">
        <v>101</v>
      </c>
      <c r="C2" s="13" t="s">
        <v>103</v>
      </c>
      <c r="D2" s="13" t="s">
        <v>15</v>
      </c>
      <c r="E2" s="13"/>
      <c r="F2" s="13" t="s">
        <v>14</v>
      </c>
      <c r="G2" s="13"/>
      <c r="H2" s="13" t="s">
        <v>104</v>
      </c>
    </row>
    <row r="3" spans="2:8" x14ac:dyDescent="0.2">
      <c r="B3" s="10" t="s">
        <v>2</v>
      </c>
      <c r="C3" s="11">
        <f>Vêtements_et_accessoires_Total_Est</f>
        <v>9490</v>
      </c>
      <c r="D3" s="11">
        <f>Vêtements_et_accessoires_Total_Réel</f>
        <v>9770</v>
      </c>
      <c r="E3" s="11">
        <f>C3-F3</f>
        <v>9480</v>
      </c>
      <c r="F3" s="11">
        <f>ROUNDUP($C$13/1000,0)</f>
        <v>10</v>
      </c>
      <c r="G3" s="12">
        <f>$D$13-E3</f>
        <v>290</v>
      </c>
      <c r="H3" s="11">
        <f>D3-C3</f>
        <v>280</v>
      </c>
    </row>
    <row r="4" spans="2:8" x14ac:dyDescent="0.2">
      <c r="B4" s="10" t="s">
        <v>3</v>
      </c>
      <c r="C4" s="11">
        <f>Réception_Total_Est</f>
        <v>1050</v>
      </c>
      <c r="D4" s="11">
        <f>Réception_Total_Réel</f>
        <v>928</v>
      </c>
      <c r="E4" s="11">
        <f t="shared" ref="E4:E12" si="0">C4-F4</f>
        <v>1040</v>
      </c>
      <c r="F4" s="11">
        <f t="shared" ref="F4:F13" si="1">ROUNDUP($C$13/1000,0)</f>
        <v>10</v>
      </c>
      <c r="G4" s="12">
        <f t="shared" ref="G4:G12" si="2">$D$13-E4</f>
        <v>8730</v>
      </c>
      <c r="H4" s="11">
        <f t="shared" ref="H4:H12" si="3">D4-C4</f>
        <v>-122</v>
      </c>
    </row>
    <row r="5" spans="2:8" x14ac:dyDescent="0.2">
      <c r="B5" s="10" t="s">
        <v>4</v>
      </c>
      <c r="C5" s="11">
        <f>Musique_Animations_Total_Est</f>
        <v>600</v>
      </c>
      <c r="D5" s="11">
        <f>Musique_Animations_Total_Réel</f>
        <v>500</v>
      </c>
      <c r="E5" s="11">
        <f t="shared" si="0"/>
        <v>590</v>
      </c>
      <c r="F5" s="11">
        <f t="shared" si="1"/>
        <v>10</v>
      </c>
      <c r="G5" s="12">
        <f t="shared" si="2"/>
        <v>9180</v>
      </c>
      <c r="H5" s="11">
        <f t="shared" si="3"/>
        <v>-100</v>
      </c>
    </row>
    <row r="6" spans="2:8" x14ac:dyDescent="0.2">
      <c r="B6" s="10" t="s">
        <v>5</v>
      </c>
      <c r="C6" s="11">
        <f>Impression_Papeterie_Total_Est</f>
        <v>935</v>
      </c>
      <c r="D6" s="11">
        <f>Impression_Papeterie_Total_Réel</f>
        <v>870</v>
      </c>
      <c r="E6" s="11">
        <f t="shared" si="0"/>
        <v>925</v>
      </c>
      <c r="F6" s="11">
        <f t="shared" si="1"/>
        <v>10</v>
      </c>
      <c r="G6" s="12">
        <f t="shared" si="2"/>
        <v>8845</v>
      </c>
      <c r="H6" s="11">
        <f t="shared" si="3"/>
        <v>-65</v>
      </c>
    </row>
    <row r="7" spans="2:8" x14ac:dyDescent="0.2">
      <c r="B7" s="10" t="s">
        <v>6</v>
      </c>
      <c r="C7" s="11">
        <f>Photographie_Total_Est</f>
        <v>1625</v>
      </c>
      <c r="D7" s="11">
        <f>Photographie_Total_Réel</f>
        <v>1575</v>
      </c>
      <c r="E7" s="11">
        <f t="shared" si="0"/>
        <v>1615</v>
      </c>
      <c r="F7" s="11">
        <f t="shared" si="1"/>
        <v>10</v>
      </c>
      <c r="G7" s="12">
        <f t="shared" si="2"/>
        <v>8155</v>
      </c>
      <c r="H7" s="11">
        <f t="shared" si="3"/>
        <v>-50</v>
      </c>
    </row>
    <row r="8" spans="2:8" x14ac:dyDescent="0.2">
      <c r="B8" s="10" t="s">
        <v>7</v>
      </c>
      <c r="C8" s="11">
        <f>Décoration_Total_Est</f>
        <v>700</v>
      </c>
      <c r="D8" s="11">
        <f>Décoration_Total_Réel</f>
        <v>720</v>
      </c>
      <c r="E8" s="11">
        <f t="shared" si="0"/>
        <v>690</v>
      </c>
      <c r="F8" s="11">
        <f t="shared" si="1"/>
        <v>10</v>
      </c>
      <c r="G8" s="12">
        <f t="shared" si="2"/>
        <v>9080</v>
      </c>
      <c r="H8" s="11">
        <f t="shared" si="3"/>
        <v>20</v>
      </c>
    </row>
    <row r="9" spans="2:8" x14ac:dyDescent="0.2">
      <c r="B9" s="10" t="s">
        <v>8</v>
      </c>
      <c r="C9" s="11">
        <f>Fleurs_Total_Est</f>
        <v>900</v>
      </c>
      <c r="D9" s="11">
        <f>Fleurs_Total_Réel</f>
        <v>850</v>
      </c>
      <c r="E9" s="11">
        <f t="shared" si="0"/>
        <v>890</v>
      </c>
      <c r="F9" s="11">
        <f t="shared" si="1"/>
        <v>10</v>
      </c>
      <c r="G9" s="12">
        <f t="shared" si="2"/>
        <v>8880</v>
      </c>
      <c r="H9" s="11">
        <f t="shared" si="3"/>
        <v>-50</v>
      </c>
    </row>
    <row r="10" spans="2:8" x14ac:dyDescent="0.2">
      <c r="B10" s="10" t="s">
        <v>9</v>
      </c>
      <c r="C10" s="11">
        <f>Cadeaux_Total_Est</f>
        <v>1345</v>
      </c>
      <c r="D10" s="11">
        <f>Cadeaux_Total_Réel</f>
        <v>1075</v>
      </c>
      <c r="E10" s="11">
        <f t="shared" si="0"/>
        <v>1335</v>
      </c>
      <c r="F10" s="11">
        <f t="shared" si="1"/>
        <v>10</v>
      </c>
      <c r="G10" s="12">
        <f t="shared" si="2"/>
        <v>8435</v>
      </c>
      <c r="H10" s="11">
        <f t="shared" si="3"/>
        <v>-270</v>
      </c>
    </row>
    <row r="11" spans="2:8" x14ac:dyDescent="0.2">
      <c r="B11" s="10" t="s">
        <v>10</v>
      </c>
      <c r="C11" s="11">
        <f>Transport_Total_Est</f>
        <v>100</v>
      </c>
      <c r="D11" s="11">
        <f>Transport_Total_Réel</f>
        <v>165</v>
      </c>
      <c r="E11" s="11">
        <f t="shared" si="0"/>
        <v>90</v>
      </c>
      <c r="F11" s="11">
        <f t="shared" si="1"/>
        <v>10</v>
      </c>
      <c r="G11" s="12">
        <f t="shared" si="2"/>
        <v>9680</v>
      </c>
      <c r="H11" s="11">
        <f t="shared" si="3"/>
        <v>65</v>
      </c>
    </row>
    <row r="12" spans="2:8" x14ac:dyDescent="0.2">
      <c r="B12" s="10" t="s">
        <v>11</v>
      </c>
      <c r="C12" s="11">
        <f>Autres_frais_Total_Est</f>
        <v>885</v>
      </c>
      <c r="D12" s="11">
        <f>Autres_frais_Total_Réel</f>
        <v>1021</v>
      </c>
      <c r="E12" s="11">
        <f t="shared" si="0"/>
        <v>875</v>
      </c>
      <c r="F12" s="11">
        <f t="shared" si="1"/>
        <v>10</v>
      </c>
      <c r="G12" s="12">
        <f t="shared" si="2"/>
        <v>8895</v>
      </c>
      <c r="H12" s="11">
        <f t="shared" si="3"/>
        <v>136</v>
      </c>
    </row>
    <row r="13" spans="2:8" x14ac:dyDescent="0.2">
      <c r="B13" s="10" t="s">
        <v>102</v>
      </c>
      <c r="C13" s="12">
        <f>MAX(C3:D12)</f>
        <v>9770</v>
      </c>
      <c r="D13" s="12">
        <f>MAX(C3:D12)</f>
        <v>9770</v>
      </c>
      <c r="E13" s="11"/>
      <c r="F13" s="11">
        <f t="shared" si="1"/>
        <v>10</v>
      </c>
      <c r="G13" s="12"/>
      <c r="H13" s="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B003E55-A058-4482-869F-A15E2C27C8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97F6AF-8567-4A7F-ADAD-53D10066A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E13C71-0C05-4E1A-A8C6-0456608147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30</vt:i4>
      </vt:variant>
    </vt:vector>
  </HeadingPairs>
  <TitlesOfParts>
    <vt:vector size="33" baseType="lpstr">
      <vt:lpstr>Budget de mariage</vt:lpstr>
      <vt:lpstr>Dépenses</vt:lpstr>
      <vt:lpstr>Calculs</vt:lpstr>
      <vt:lpstr>Autres_Fait</vt:lpstr>
      <vt:lpstr>Autres_frais_Total_Est</vt:lpstr>
      <vt:lpstr>Autres_frais_Total_Réel</vt:lpstr>
      <vt:lpstr>Cadeaux_Fait</vt:lpstr>
      <vt:lpstr>Cadeaux_Total_Est</vt:lpstr>
      <vt:lpstr>Cadeaux_Total_Réel</vt:lpstr>
      <vt:lpstr>Décoration_Fait</vt:lpstr>
      <vt:lpstr>Décoration_Total_Est</vt:lpstr>
      <vt:lpstr>Décoration_Total_Réel</vt:lpstr>
      <vt:lpstr>Fleurs_Fait</vt:lpstr>
      <vt:lpstr>Fleurs_Total_Est</vt:lpstr>
      <vt:lpstr>Fleurs_Total_Réel</vt:lpstr>
      <vt:lpstr>Impression_Fait</vt:lpstr>
      <vt:lpstr>Impression_Papeterie_Total_Est</vt:lpstr>
      <vt:lpstr>Impression_Papeterie_Total_Réel</vt:lpstr>
      <vt:lpstr>Musique_Animations_Total_Est</vt:lpstr>
      <vt:lpstr>Musique_Animations_Total_Réel</vt:lpstr>
      <vt:lpstr>Musique_Fait</vt:lpstr>
      <vt:lpstr>Photographie_Fait</vt:lpstr>
      <vt:lpstr>Photographie_Total_Est</vt:lpstr>
      <vt:lpstr>Photographie_Total_Réel</vt:lpstr>
      <vt:lpstr>Réception_Fait</vt:lpstr>
      <vt:lpstr>Réception_Total_Est</vt:lpstr>
      <vt:lpstr>Réception_Total_Réel</vt:lpstr>
      <vt:lpstr>Transport_Fait</vt:lpstr>
      <vt:lpstr>Transport_Total_Est</vt:lpstr>
      <vt:lpstr>Transport_Total_Réel</vt:lpstr>
      <vt:lpstr>Vêtements_et_accessoires_Fait</vt:lpstr>
      <vt:lpstr>Vêtements_et_accessoires_Total_Est</vt:lpstr>
      <vt:lpstr>Vêtements_et_accessoires_Total_Réel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2018-10-22T16:24:34Z</dcterms:created>
  <dcterms:modified xsi:type="dcterms:W3CDTF">2019-08-06T08:45:10Z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