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1"/>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9615" xr2:uid="{00000000-000D-0000-FFFF-FFFF00000000}"/>
  </bookViews>
  <sheets>
    <sheet name="ALOITUS" sheetId="2" r:id="rId1"/>
    <sheet name="VUOSITTAINEN TYÖAIKARAPORTTI" sheetId="1" r:id="rId2"/>
  </sheets>
  <definedNames>
    <definedName name="Normaalit_työtunnit">SUM('VUOSITTAINEN TYÖAIKARAPORTTI'!$F$11,'VUOSITTAINEN TYÖAIKARAPORTTI'!$F$22,'VUOSITTAINEN TYÖAIKARAPORTTI'!$F$33,'VUOSITTAINEN TYÖAIKARAPORTTI'!$F$44,'VUOSITTAINEN TYÖAIKARAPORTTI'!$F$55,'VUOSITTAINEN TYÖAIKARAPORTTI'!$F$66,'VUOSITTAINEN TYÖAIKARAPORTTI'!$F$77,'VUOSITTAINEN TYÖAIKARAPORTTI'!$F$88,'VUOSITTAINEN TYÖAIKARAPORTTI'!$F$99,'VUOSITTAINEN TYÖAIKARAPORTTI'!$F$110,'VUOSITTAINEN TYÖAIKARAPORTTI'!$F$121,'VUOSITTAINEN TYÖAIKARAPORTTI'!$F$132)</definedName>
    <definedName name="Ylityötunnit">SUM('VUOSITTAINEN TYÖAIKARAPORTTI'!$I$11,'VUOSITTAINEN TYÖAIKARAPORTTI'!$I$22,'VUOSITTAINEN TYÖAIKARAPORTTI'!$I$33,'VUOSITTAINEN TYÖAIKARAPORTTI'!$I$44,'VUOSITTAINEN TYÖAIKARAPORTTI'!$I$55,'VUOSITTAINEN TYÖAIKARAPORTTI'!$I$66,'VUOSITTAINEN TYÖAIKARAPORTTI'!$I$77,'VUOSITTAINEN TYÖAIKARAPORTTI'!$I$88,'VUOSITTAINEN TYÖAIKARAPORTTI'!$I$99,'VUOSITTAINEN TYÖAIKARAPORTTI'!$I$110,'VUOSITTAINEN TYÖAIKARAPORTTI'!$I$121,'VUOSITTAINEN TYÖAIKARAPORTTI'!$I$132)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2" i="1" l="1"/>
  <c r="G121" i="1"/>
  <c r="G110" i="1"/>
  <c r="G99" i="1"/>
  <c r="G88" i="1"/>
  <c r="G77" i="1"/>
  <c r="G66" i="1"/>
  <c r="G55" i="1"/>
  <c r="G44" i="1"/>
  <c r="G33" i="1"/>
  <c r="G22" i="1"/>
  <c r="G11" i="1"/>
  <c r="E132" i="1"/>
  <c r="E121" i="1"/>
  <c r="E110" i="1"/>
  <c r="E99" i="1"/>
  <c r="E88" i="1"/>
  <c r="E77" i="1"/>
  <c r="E66" i="1"/>
  <c r="E55" i="1"/>
  <c r="E44" i="1"/>
  <c r="E33" i="1"/>
  <c r="E22" i="1"/>
  <c r="E11" i="1"/>
  <c r="I132" i="1" l="1"/>
  <c r="F132" i="1"/>
  <c r="I121" i="1"/>
  <c r="F121" i="1"/>
  <c r="I110" i="1"/>
  <c r="F110" i="1"/>
  <c r="I99" i="1"/>
  <c r="F99" i="1"/>
  <c r="I88" i="1"/>
  <c r="F88" i="1"/>
  <c r="I77" i="1"/>
  <c r="F77" i="1"/>
  <c r="I66" i="1"/>
  <c r="F66" i="1"/>
  <c r="I55" i="1"/>
  <c r="F55" i="1"/>
  <c r="I44" i="1"/>
  <c r="F44" i="1"/>
  <c r="I33" i="1"/>
  <c r="F33" i="1"/>
  <c r="I22" i="1"/>
  <c r="F22" i="1"/>
  <c r="I11" i="1"/>
  <c r="F11" i="1"/>
  <c r="C10" i="1" l="1"/>
  <c r="N98" i="1"/>
  <c r="M98" i="1"/>
  <c r="L98" i="1"/>
  <c r="K98" i="1"/>
  <c r="J98" i="1"/>
  <c r="I98" i="1"/>
  <c r="H98" i="1"/>
  <c r="G98" i="1"/>
  <c r="F98" i="1"/>
  <c r="N87" i="1"/>
  <c r="M87" i="1"/>
  <c r="L87" i="1"/>
  <c r="K87" i="1"/>
  <c r="J87" i="1"/>
  <c r="I87" i="1"/>
  <c r="H87" i="1"/>
  <c r="G87" i="1"/>
  <c r="F87" i="1"/>
  <c r="N131" i="1"/>
  <c r="M131" i="1"/>
  <c r="L131" i="1"/>
  <c r="K131" i="1"/>
  <c r="J131" i="1"/>
  <c r="I131" i="1"/>
  <c r="H131" i="1"/>
  <c r="G131" i="1"/>
  <c r="F131" i="1"/>
  <c r="N120" i="1"/>
  <c r="M120" i="1"/>
  <c r="L120" i="1"/>
  <c r="K120" i="1"/>
  <c r="J120" i="1"/>
  <c r="I120" i="1"/>
  <c r="H120" i="1"/>
  <c r="G120" i="1"/>
  <c r="F120" i="1"/>
  <c r="N109" i="1"/>
  <c r="M109" i="1"/>
  <c r="L109" i="1"/>
  <c r="K109" i="1"/>
  <c r="J109" i="1"/>
  <c r="I109" i="1"/>
  <c r="H109" i="1"/>
  <c r="G109" i="1"/>
  <c r="F109" i="1"/>
  <c r="O131" i="1" l="1"/>
  <c r="O120" i="1"/>
  <c r="O109" i="1"/>
  <c r="O98" i="1"/>
  <c r="O87" i="1"/>
  <c r="O76" i="1"/>
  <c r="N76" i="1"/>
  <c r="M76" i="1"/>
  <c r="L76" i="1"/>
  <c r="K76" i="1"/>
  <c r="J76" i="1"/>
  <c r="I76" i="1"/>
  <c r="H76" i="1"/>
  <c r="G76" i="1"/>
  <c r="F76" i="1"/>
  <c r="O65" i="1"/>
  <c r="N65" i="1"/>
  <c r="M65" i="1"/>
  <c r="L65" i="1"/>
  <c r="K65" i="1"/>
  <c r="J65" i="1"/>
  <c r="I65" i="1"/>
  <c r="H65" i="1"/>
  <c r="G65" i="1"/>
  <c r="F65" i="1"/>
  <c r="O54" i="1"/>
  <c r="N54" i="1"/>
  <c r="M54" i="1"/>
  <c r="L54" i="1"/>
  <c r="K54" i="1"/>
  <c r="J54" i="1"/>
  <c r="I54" i="1"/>
  <c r="H54" i="1"/>
  <c r="G54" i="1"/>
  <c r="F54" i="1"/>
  <c r="O43" i="1"/>
  <c r="N43" i="1"/>
  <c r="M43" i="1"/>
  <c r="L43" i="1"/>
  <c r="K43" i="1"/>
  <c r="J43" i="1"/>
  <c r="I43" i="1"/>
  <c r="H43" i="1"/>
  <c r="G43" i="1"/>
  <c r="F43" i="1"/>
  <c r="O32" i="1"/>
  <c r="N32" i="1"/>
  <c r="M32" i="1"/>
  <c r="L32" i="1"/>
  <c r="K32" i="1"/>
  <c r="J32" i="1"/>
  <c r="I32" i="1"/>
  <c r="H32" i="1"/>
  <c r="G32" i="1"/>
  <c r="F32" i="1"/>
  <c r="O21" i="1"/>
  <c r="N21" i="1"/>
  <c r="M21" i="1"/>
  <c r="L21" i="1"/>
  <c r="K21" i="1"/>
  <c r="J21" i="1"/>
  <c r="I21" i="1"/>
  <c r="H21" i="1"/>
  <c r="G21" i="1"/>
  <c r="F21" i="1"/>
  <c r="O10" i="1"/>
  <c r="N10" i="1"/>
  <c r="M10" i="1"/>
  <c r="L10" i="1"/>
  <c r="K10" i="1"/>
  <c r="J10" i="1"/>
  <c r="I10" i="1"/>
  <c r="H10" i="1"/>
  <c r="G10" i="1"/>
  <c r="F10" i="1"/>
  <c r="C9" i="1" l="1"/>
  <c r="C11" i="1"/>
</calcChain>
</file>

<file path=xl/sharedStrings.xml><?xml version="1.0" encoding="utf-8"?>
<sst xmlns="http://schemas.openxmlformats.org/spreadsheetml/2006/main" count="281" uniqueCount="84">
  <si>
    <t>TIETOJA TÄSTÄ MALLISTA</t>
  </si>
  <si>
    <t xml:space="preserve">Täytä siihen perustiedot, kuten työntekijän nimi, esimiehen nimi, sähköpostiosoite ja puhelinnumero. </t>
  </si>
  <si>
    <t xml:space="preserve">Lisää työtuntisi jokaisen kuukauden taulukkoon. Kirjaa normaalit työtunnit ja ylityötunnit erillisiin sarakkeisiin jokaisen viikon jokaiselle viikonpäivälle. </t>
  </si>
  <si>
    <t xml:space="preserve">Kokonaistyötunnit, normaalit työtunnit ja ylityötunnit lasketaan automaattisesti. </t>
  </si>
  <si>
    <t>Muistiinpanot:</t>
  </si>
  <si>
    <t xml:space="preserve">Lisäohjeita on annettu VUOSITTAINEN TYÖAIKARAPORTTI -laskentataulukon sarakkeessa A. Tämä teksti on piilotettu tarkoituksella. Jos haluat poistaa tekstiä, valitse sarake A ja valitse sitten POISTA. Jos haluat tuoda tekstin näkyviin, valitse sarake A ja muuta sitten fonttiväriä. </t>
  </si>
  <si>
    <t>Jos haluat lisätietoja taulukoista, paina VAIHTO ja sitten F10 taulukossa, valitse TAULUKKO-vaihtoehto ja valitse sitten VAIHTOEHTOINEN TEKSTI.</t>
  </si>
  <si>
    <t>Luo päivittäinen, viikoittainen, kuukausittainen tai vuosittainen työntekijän työaikaraportti tässä laskentataulukossa. 
Tämän sarakkeen soluissa on hyödyllisiä ohjeita tämän työkirjan käytöstä. Aloita siirtymällä nuolella alaspäin.
Tämän laskentataulukon otsikko on solu oikealla, ja tammikuun, helmikuun ja maaliskuun vuosineljänneksen otsikko on solussa E1.</t>
  </si>
  <si>
    <t>Kirjoita esimiehen nimi soluun C3.</t>
  </si>
  <si>
    <t>Kirjoita sähköpostiosoite soluun C4.</t>
  </si>
  <si>
    <t>Kirjoita puhelinnumero soluun C5. Seuraava ohje on solussa A9.</t>
  </si>
  <si>
    <t>Vuosittaiset normaalit kokonaistyötunnit lasketaan automaattisesti solussa C9.</t>
  </si>
  <si>
    <t>Vuosittaiset kokonaisylityötunnit lasketaan automaattisesti solussa C10.</t>
  </si>
  <si>
    <t>Vuosittaiset yleiset kokonaistyötunnit lasketaan automaattisesti solussa C11. Tammikuun normaalit kokonaistyötunnit solussa F11 ja tammikuun kokonaisylityötunnit solussa I11 lasketaan automaattisesti. Seuraava ohje on solussa A13.</t>
  </si>
  <si>
    <t>Helmikuun normaalit kokonaistyötunnit solussa F22 ja helmikuun kokonaisylityötunnit solussa I22 lasketaan automaattisesti. Seuraava ohje on solussa A24.</t>
  </si>
  <si>
    <t>Maaliskuun normaalit kokonaistyötunnit solussa F33 ja maaliskuun kokonaisylityötunnit solussa I33 lasketaan automaattisesti.</t>
  </si>
  <si>
    <t xml:space="preserve">Huhtikuun, toukokuun ja kesäkuun toisen vuosineljänneksen otsikko on solussa E34. </t>
  </si>
  <si>
    <t>Huhtikuun normaalit kokonaistyötunnit solussa F44 ja huhtikuun kokonaisylityötunnit solussa I44 lasketaan automaattisesti. Seuraava ohje on solussa A46.</t>
  </si>
  <si>
    <t>Toukokuun normaalit kokonaistyötunnit solussa F55 ja toukokuun kokonaisylityötunnit solussa I55 lasketaan automaattisesti. Seuraava ohje on solussa A57.</t>
  </si>
  <si>
    <t>Kesäkuun normaalit kokonaistyötunnit solussa F66 ja kesäkuun kokonaisylityötunnit solussa I66 lasketaan automaattisesti.</t>
  </si>
  <si>
    <t xml:space="preserve">Heinäkuun, elokuun ja syyskuun kolmannen vuosineljänneksen otsikko on solussa E67. </t>
  </si>
  <si>
    <t>Heinäkuun normaalit kokonaistyötunnit solussa F77 ja heinäkuun kokonaisylityötunnit solussa I77 lasketaan automaattisesti. Seuraava ohje on solussa A79.</t>
  </si>
  <si>
    <t>Elokuun normaalit kokonaistyötunnit solussa F88 ja elokuun kokonaisylityötunnit solussa I88 lasketaan automaattisesti. Seuraava ohje on solussa A90.</t>
  </si>
  <si>
    <t>Syyskuun normaalit kokonaistyötunnit solussa F99 ja syyskuun kokonaisylityötunnit solussa I99 lasketaan automaattisesti.</t>
  </si>
  <si>
    <t xml:space="preserve">Lokakuun, marraskuun ja joulukuun neljännen vuosineljänneksen otsikko on solussa E100. </t>
  </si>
  <si>
    <t>Lokakuun normaalit kokonaistyötunnit solussa F110 ja lokakuun kokonaisylityötunnit solussa I110 lasketaan automaattisesti. Seuraava ohje on solussa A112.</t>
  </si>
  <si>
    <t>Marraskuun normaalit kokonaistyötunnit solussa F121 ja marraskuun kokonaisylityötunnit solussa I121 lasketaan automaattisesti. Seuraava ohje on solussa A123.</t>
  </si>
  <si>
    <t>Joulukuun normaalit kokonaistyötunnit solussa F132 ja joulukuun kokonaisylityötunnit solussa I132 lasketaan automaattisesti.</t>
  </si>
  <si>
    <t>Työntekijän nimi:</t>
  </si>
  <si>
    <t>Esimies:</t>
  </si>
  <si>
    <t>Sähköposti:</t>
  </si>
  <si>
    <t>Puhelin:</t>
  </si>
  <si>
    <t>Normaalit_työtunnit:</t>
  </si>
  <si>
    <t>Ylityötunnit:</t>
  </si>
  <si>
    <t>Yhteensä</t>
  </si>
  <si>
    <t>Tammikuu, helmikuu, maaliskuu      Työntekijän kellokortti: Päivittäin, viikoittain, kuukausittain, vuosittain</t>
  </si>
  <si>
    <t>Tammikuu</t>
  </si>
  <si>
    <t>Maanantai</t>
  </si>
  <si>
    <t>Tiistai</t>
  </si>
  <si>
    <t>Keskiviikko</t>
  </si>
  <si>
    <t>Torstai</t>
  </si>
  <si>
    <t>Perjantai</t>
  </si>
  <si>
    <t>Lauantai</t>
  </si>
  <si>
    <t>Sunnuntai</t>
  </si>
  <si>
    <t>Viikoittaiset työtunnit yhteensä</t>
  </si>
  <si>
    <t>Helmikuu</t>
  </si>
  <si>
    <t>Maaliskuu</t>
  </si>
  <si>
    <t>Huhtikuu, toukokuu, kesäkuu      Työntekijän kellokortti: Päivittäin, viikoittain, kuukausittain, vuosittain</t>
  </si>
  <si>
    <t>Huhtikuu</t>
  </si>
  <si>
    <t>Toukokuu</t>
  </si>
  <si>
    <t>Kesäkuu</t>
  </si>
  <si>
    <t>Heinäkuu, elokuu, syyskuu      Työntekijän kellokortti: Päivittäin, viikoittain, kuukausittain, vuosittain</t>
  </si>
  <si>
    <t>Heinäkuu</t>
  </si>
  <si>
    <t>Elokuu</t>
  </si>
  <si>
    <t>Syyskuu</t>
  </si>
  <si>
    <t>Lokakuu, marraskuu, joulukuu      Työntekijän kellokortti: Päivittäin, viikoittain, kuukausittain, vuosittain</t>
  </si>
  <si>
    <t>Lokakuu</t>
  </si>
  <si>
    <t>Marraskuu</t>
  </si>
  <si>
    <t>Joulukuu</t>
  </si>
  <si>
    <t>Viikko 1</t>
  </si>
  <si>
    <t>Ylityö</t>
  </si>
  <si>
    <t>Viikko 2</t>
  </si>
  <si>
    <t xml:space="preserve">Ylityö  </t>
  </si>
  <si>
    <t xml:space="preserve">Ylityö </t>
  </si>
  <si>
    <t>Viikko 3</t>
  </si>
  <si>
    <t xml:space="preserve">Ylityö   </t>
  </si>
  <si>
    <t>Viikko 4</t>
  </si>
  <si>
    <t xml:space="preserve">Ylityö    </t>
  </si>
  <si>
    <t>Viikko 5</t>
  </si>
  <si>
    <t xml:space="preserve">Ylityö     </t>
  </si>
  <si>
    <t>TYÖNTEKIJÄN 
KELLOKORTTI</t>
  </si>
  <si>
    <t>Seuraa työtuntejasi päivittäin, viikoittain, kuukausittain ja vuosittain tässä työntekijän kellokortti.</t>
  </si>
  <si>
    <t>Kirjoita työntekijän nimi soluun C2 sekä normaalit työtunnit ja ylityötunnit Tammikuu taulukkoon solusta E2 alkaen.</t>
  </si>
  <si>
    <t>Kirjoita normaalit työtunnit ja ylityötunnit Helmikuu taulukkoon solusta E13 alkaen. Seuraava ohje on solussa A22.</t>
  </si>
  <si>
    <t>Kirjoita normaalit työtunnit ja ylityötunnit Maaliskuu taulukkoon solusta E24 alkaen. Seuraava ohje on solussa A33.</t>
  </si>
  <si>
    <t>Kirjoita Huhtikuu normaalit työtunnit ja ylityötunnit taulukkoon solusta E35 alkaen. Seuraava ohje on solussa A44.</t>
  </si>
  <si>
    <t>Kirjoita normaalit työtunnit ja ylityötunnit Toukokuu taulukkoon solusta E46 alkaen. Seuraava ohje on solussa A55.</t>
  </si>
  <si>
    <t>Kirjoita Kesäkuu normaalit työtunnit ja ylityötunnit taulukkoon solusta E57 alkaen. Seuraava ohje on solussa A66.</t>
  </si>
  <si>
    <t>Kirjoita normaalit työtunnit ja ylityötunnit Heinäkuu taulukkoon solusta E68 alkaen. Seuraava ohje on solussa A77.</t>
  </si>
  <si>
    <t>Kirjoita Elokuu normaalit työtunnit ja ylityötunnit taulukkoon solusta E79 alkaen. Seuraava ohje on solussa A88.</t>
  </si>
  <si>
    <t>Kirjoita normaalit työtunnit ja ylityötunnit Syyskuu taulukkoon solusta E90 alkaen. Seuraava ohje on solussa A99.</t>
  </si>
  <si>
    <t>Kirjoita Lokakuu normaalit työtunnit ja ylityötunnit taulukkoon solusta E101 alkaen. Seuraava ohje on solussa A110.</t>
  </si>
  <si>
    <t>Kirjoita normaalit työtunnit ja ylityötunnit Marraskuu taulukkoon solusta E112 alkaen. Seuraava ohje on solussa A121.</t>
  </si>
  <si>
    <t>Kirjoita normaalit työtunnit ja ylityötunnit Joulukuu taulukkoon solusta E123 alkaen. Seuraava ohje on solussa A132.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</si>
</sst>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0.0"/>
    <numFmt numFmtId="169" formatCode="#,##0.0_ ;\-#,##0.0\ "/>
  </numFmts>
  <fonts count="27" x14ac:knownFonts="1">
    <font>
      <sz val="10"/>
      <color theme="1" tint="0.14996795556505021"/>
      <name val="Arial"/>
      <family val="2"/>
      <scheme val="minor"/>
    </font>
    <font>
      <sz val="11"/>
      <color theme="1"/>
      <name val="Arial"/>
      <family val="2"/>
      <scheme val="minor"/>
    </font>
    <font>
      <sz val="10"/>
      <color theme="3"/>
      <name val="Arial Black"/>
      <family val="2"/>
      <scheme val="major"/>
    </font>
    <font>
      <sz val="9"/>
      <color theme="3"/>
      <name val="Arial Black"/>
      <family val="2"/>
      <scheme val="major"/>
    </font>
    <font>
      <sz val="10"/>
      <color theme="1"/>
      <name val="Arial"/>
      <family val="2"/>
      <scheme val="minor"/>
    </font>
    <font>
      <b/>
      <sz val="12"/>
      <color theme="0"/>
      <name val="Arial Black"/>
      <family val="2"/>
      <scheme val="major"/>
    </font>
    <font>
      <b/>
      <sz val="30"/>
      <color theme="5"/>
      <name val="Arial Black"/>
      <family val="2"/>
      <scheme val="major"/>
    </font>
    <font>
      <sz val="9"/>
      <color theme="5"/>
      <name val="Arial Black"/>
      <family val="2"/>
      <scheme val="major"/>
    </font>
    <font>
      <b/>
      <sz val="9"/>
      <color theme="5"/>
      <name val="Arial"/>
      <family val="2"/>
      <scheme val="minor"/>
    </font>
    <font>
      <sz val="10"/>
      <color theme="1" tint="0.14996795556505021"/>
      <name val="Arial"/>
      <family val="2"/>
      <scheme val="minor"/>
    </font>
    <font>
      <sz val="11"/>
      <color theme="0"/>
      <name val="Arial"/>
      <family val="2"/>
      <scheme val="minor"/>
    </font>
    <font>
      <sz val="9"/>
      <color theme="3" tint="-0.24994659260841701"/>
      <name val="Arial Black"/>
      <family val="2"/>
      <scheme val="major"/>
    </font>
    <font>
      <sz val="10"/>
      <color theme="3" tint="-0.249977111117893"/>
      <name val="Arial"/>
      <family val="2"/>
      <scheme val="minor"/>
    </font>
    <font>
      <b/>
      <sz val="10"/>
      <color theme="1" tint="0.14996795556505021"/>
      <name val="Arial"/>
      <family val="2"/>
      <scheme val="minor"/>
    </font>
    <font>
      <sz val="18"/>
      <color theme="3"/>
      <name val="Arial Black"/>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0"/>
      <color theme="5"/>
      <name val="Arial"/>
      <family val="2"/>
      <scheme val="minor"/>
    </font>
  </fonts>
  <fills count="37">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s>
  <borders count="24">
    <border>
      <left/>
      <right/>
      <top/>
      <bottom/>
      <diagonal/>
    </border>
    <border>
      <left/>
      <right/>
      <top/>
      <bottom style="medium">
        <color theme="5"/>
      </bottom>
      <diagonal/>
    </border>
    <border>
      <left/>
      <right/>
      <top/>
      <bottom style="thin">
        <color theme="3"/>
      </bottom>
      <diagonal/>
    </border>
    <border>
      <left/>
      <right/>
      <top/>
      <bottom style="medium">
        <color theme="3"/>
      </bottom>
      <diagonal/>
    </border>
    <border>
      <left/>
      <right style="medium">
        <color theme="3"/>
      </right>
      <top style="medium">
        <color theme="3"/>
      </top>
      <bottom style="thin">
        <color theme="3"/>
      </bottom>
      <diagonal/>
    </border>
    <border>
      <left/>
      <right style="medium">
        <color theme="3"/>
      </right>
      <top/>
      <bottom style="medium">
        <color theme="3"/>
      </bottom>
      <diagonal/>
    </border>
    <border>
      <left/>
      <right style="medium">
        <color theme="3"/>
      </right>
      <top/>
      <bottom/>
      <diagonal/>
    </border>
    <border>
      <left/>
      <right/>
      <top style="medium">
        <color theme="3"/>
      </top>
      <bottom/>
      <diagonal/>
    </border>
    <border>
      <left/>
      <right/>
      <top style="medium">
        <color theme="5"/>
      </top>
      <bottom style="medium">
        <color theme="5"/>
      </bottom>
      <diagonal/>
    </border>
    <border>
      <left style="medium">
        <color theme="3"/>
      </left>
      <right/>
      <top/>
      <bottom/>
      <diagonal/>
    </border>
    <border>
      <left/>
      <right/>
      <top/>
      <bottom style="thick">
        <color theme="3" tint="0.39994506668294322"/>
      </bottom>
      <diagonal/>
    </border>
    <border>
      <left style="medium">
        <color theme="3"/>
      </left>
      <right/>
      <top/>
      <bottom style="medium">
        <color theme="3"/>
      </bottom>
      <diagonal/>
    </border>
    <border>
      <left style="medium">
        <color theme="3" tint="-0.24994659260841701"/>
      </left>
      <right/>
      <top/>
      <bottom style="thick">
        <color theme="3" tint="0.39994506668294322"/>
      </bottom>
      <diagonal/>
    </border>
    <border>
      <left style="medium">
        <color theme="3" tint="-0.24994659260841701"/>
      </left>
      <right/>
      <top/>
      <bottom/>
      <diagonal/>
    </border>
    <border>
      <left style="medium">
        <color theme="3"/>
      </left>
      <right/>
      <top style="medium">
        <color theme="5"/>
      </top>
      <bottom/>
      <diagonal/>
    </border>
    <border>
      <left/>
      <right style="medium">
        <color theme="3" tint="-0.24994659260841701"/>
      </right>
      <top/>
      <bottom style="thick">
        <color theme="3" tint="0.39994506668294322"/>
      </bottom>
      <diagonal/>
    </border>
    <border>
      <left/>
      <right/>
      <top/>
      <bottom style="thick">
        <color theme="9"/>
      </bottom>
      <diagonal/>
    </border>
    <border>
      <left style="medium">
        <color theme="3" tint="-0.24994659260841701"/>
      </left>
      <right/>
      <top/>
      <bottom style="thick">
        <color theme="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wrapText="1"/>
    </xf>
    <xf numFmtId="0" fontId="6" fillId="7" borderId="10" applyNumberFormat="0" applyAlignment="0" applyProtection="0"/>
    <xf numFmtId="0" fontId="5" fillId="7" borderId="12" applyNumberFormat="0" applyProtection="0">
      <alignment horizontal="center"/>
    </xf>
    <xf numFmtId="0" fontId="2" fillId="0" borderId="1" applyNumberFormat="0" applyProtection="0">
      <alignment horizontal="right" vertical="center"/>
    </xf>
    <xf numFmtId="0" fontId="11" fillId="3" borderId="0" applyNumberFormat="0" applyBorder="0" applyAlignment="0" applyProtection="0"/>
    <xf numFmtId="0" fontId="11" fillId="3" borderId="0" applyNumberFormat="0" applyBorder="0" applyAlignment="0" applyProtection="0"/>
    <xf numFmtId="0" fontId="8" fillId="7" borderId="1"/>
    <xf numFmtId="0" fontId="7" fillId="7" borderId="0" applyBorder="0" applyProtection="0"/>
    <xf numFmtId="169" fontId="9" fillId="0" borderId="0" applyFont="0" applyFill="0" applyBorder="0" applyAlignment="0" applyProtection="0"/>
    <xf numFmtId="0" fontId="10" fillId="4" borderId="0" applyNumberFormat="0" applyFont="0" applyBorder="0" applyAlignment="0" applyProtection="0"/>
    <xf numFmtId="0" fontId="1" fillId="5" borderId="0" applyNumberFormat="0" applyFont="0" applyBorder="0" applyAlignment="0" applyProtection="0"/>
    <xf numFmtId="0" fontId="10" fillId="6" borderId="0" applyNumberFormat="0" applyFont="0" applyBorder="0" applyAlignment="0" applyProtection="0"/>
    <xf numFmtId="0" fontId="11" fillId="0" borderId="0" applyFill="0" applyBorder="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4" fillId="0" borderId="0" applyNumberFormat="0" applyFill="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8" fillId="12" borderId="18" applyNumberFormat="0" applyAlignment="0" applyProtection="0"/>
    <xf numFmtId="0" fontId="19" fillId="13" borderId="19" applyNumberFormat="0" applyAlignment="0" applyProtection="0"/>
    <xf numFmtId="0" fontId="20" fillId="13" borderId="18" applyNumberFormat="0" applyAlignment="0" applyProtection="0"/>
    <xf numFmtId="0" fontId="21" fillId="0" borderId="20" applyNumberFormat="0" applyFill="0" applyAlignment="0" applyProtection="0"/>
    <xf numFmtId="0" fontId="22" fillId="14" borderId="21" applyNumberFormat="0" applyAlignment="0" applyProtection="0"/>
    <xf numFmtId="0" fontId="23" fillId="0" borderId="0" applyNumberFormat="0" applyFill="0" applyBorder="0" applyAlignment="0" applyProtection="0"/>
    <xf numFmtId="0" fontId="9" fillId="15" borderId="22" applyNumberFormat="0" applyFont="0" applyAlignment="0" applyProtection="0"/>
    <xf numFmtId="0" fontId="24" fillId="0" borderId="0" applyNumberFormat="0" applyFill="0" applyBorder="0" applyAlignment="0" applyProtection="0"/>
    <xf numFmtId="0" fontId="25" fillId="0" borderId="23" applyNumberFormat="0" applyFill="0" applyAlignment="0" applyProtection="0"/>
    <xf numFmtId="0" fontId="1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89">
    <xf numFmtId="0" fontId="0" fillId="0" borderId="0" xfId="0">
      <alignment wrapText="1"/>
    </xf>
    <xf numFmtId="0" fontId="2" fillId="0" borderId="1" xfId="3">
      <alignment horizontal="right" vertical="center"/>
    </xf>
    <xf numFmtId="165" fontId="0" fillId="0" borderId="0" xfId="0" applyNumberFormat="1">
      <alignment wrapText="1"/>
    </xf>
    <xf numFmtId="0" fontId="0" fillId="0" borderId="0" xfId="0" applyFill="1">
      <alignment wrapText="1"/>
    </xf>
    <xf numFmtId="0" fontId="11" fillId="0" borderId="0" xfId="4" applyFill="1"/>
    <xf numFmtId="0" fontId="11" fillId="2" borderId="0" xfId="4" applyFill="1"/>
    <xf numFmtId="165" fontId="0" fillId="2" borderId="0" xfId="0" applyNumberFormat="1" applyFill="1">
      <alignment wrapText="1"/>
    </xf>
    <xf numFmtId="0" fontId="11" fillId="2" borderId="0" xfId="4" applyFill="1" applyBorder="1"/>
    <xf numFmtId="165" fontId="0" fillId="2" borderId="0" xfId="0" applyNumberFormat="1" applyFill="1" applyBorder="1">
      <alignment wrapText="1"/>
    </xf>
    <xf numFmtId="0" fontId="11" fillId="3" borderId="2" xfId="4" applyFill="1" applyBorder="1"/>
    <xf numFmtId="0" fontId="11" fillId="3" borderId="0" xfId="5" applyBorder="1"/>
    <xf numFmtId="165" fontId="0" fillId="0" borderId="0" xfId="0" applyNumberFormat="1" applyFill="1">
      <alignment wrapText="1"/>
    </xf>
    <xf numFmtId="0" fontId="2" fillId="0" borderId="1" xfId="3" applyAlignment="1">
      <alignment horizontal="right" vertical="center"/>
    </xf>
    <xf numFmtId="165" fontId="0" fillId="2" borderId="0" xfId="0" applyNumberFormat="1" applyFill="1" applyAlignment="1">
      <alignment horizontal="right"/>
    </xf>
    <xf numFmtId="165" fontId="0" fillId="0" borderId="0" xfId="0" applyNumberFormat="1" applyAlignment="1">
      <alignment horizontal="right"/>
    </xf>
    <xf numFmtId="165" fontId="0" fillId="2" borderId="0" xfId="0" applyNumberFormat="1" applyFill="1" applyBorder="1" applyAlignment="1">
      <alignment horizontal="right"/>
    </xf>
    <xf numFmtId="0" fontId="11" fillId="3" borderId="0" xfId="5" applyBorder="1" applyAlignment="1">
      <alignment horizontal="right"/>
    </xf>
    <xf numFmtId="165" fontId="0" fillId="0" borderId="0" xfId="0" applyNumberFormat="1" applyFill="1" applyAlignment="1">
      <alignment horizontal="right"/>
    </xf>
    <xf numFmtId="0" fontId="0" fillId="3" borderId="2" xfId="0" applyFill="1" applyBorder="1" applyAlignment="1">
      <alignment horizontal="right"/>
    </xf>
    <xf numFmtId="0" fontId="0" fillId="3" borderId="4" xfId="0" applyFill="1" applyBorder="1" applyAlignment="1">
      <alignment horizontal="right"/>
    </xf>
    <xf numFmtId="0" fontId="11" fillId="3" borderId="6" xfId="5" applyBorder="1" applyAlignment="1">
      <alignment horizontal="right"/>
    </xf>
    <xf numFmtId="0" fontId="8" fillId="7" borderId="1" xfId="6" applyAlignment="1">
      <alignment horizontal="right"/>
    </xf>
    <xf numFmtId="0" fontId="8" fillId="7" borderId="1" xfId="6"/>
    <xf numFmtId="0" fontId="2" fillId="0" borderId="1" xfId="3" applyBorder="1" applyAlignment="1">
      <alignment horizontal="right" vertical="center"/>
    </xf>
    <xf numFmtId="165" fontId="0" fillId="0" borderId="0" xfId="0" applyNumberFormat="1" applyBorder="1" applyAlignment="1">
      <alignment horizontal="right"/>
    </xf>
    <xf numFmtId="165" fontId="0" fillId="0" borderId="3" xfId="0" applyNumberFormat="1" applyFill="1" applyBorder="1">
      <alignment wrapText="1"/>
    </xf>
    <xf numFmtId="165" fontId="0" fillId="0" borderId="3" xfId="0" applyNumberFormat="1" applyFill="1" applyBorder="1" applyAlignment="1">
      <alignment horizontal="right"/>
    </xf>
    <xf numFmtId="165" fontId="0" fillId="0" borderId="5" xfId="0" applyNumberFormat="1" applyFill="1" applyBorder="1" applyAlignment="1">
      <alignment horizontal="right"/>
    </xf>
    <xf numFmtId="169" fontId="0" fillId="0" borderId="0" xfId="8" applyFont="1" applyFill="1" applyBorder="1"/>
    <xf numFmtId="169" fontId="0" fillId="0" borderId="0" xfId="8" applyFont="1" applyFill="1" applyBorder="1" applyAlignment="1">
      <alignment horizontal="right"/>
    </xf>
    <xf numFmtId="0" fontId="2" fillId="0" borderId="1" xfId="3" applyAlignment="1">
      <alignment horizontal="left" vertical="center"/>
    </xf>
    <xf numFmtId="0" fontId="11" fillId="0" borderId="0" xfId="12" applyFill="1" applyBorder="1"/>
    <xf numFmtId="0" fontId="0" fillId="8" borderId="0" xfId="0" applyFill="1">
      <alignment wrapText="1"/>
    </xf>
    <xf numFmtId="0" fontId="11" fillId="8" borderId="0" xfId="4" applyFill="1" applyBorder="1"/>
    <xf numFmtId="0" fontId="7" fillId="8" borderId="0" xfId="7" applyFill="1"/>
    <xf numFmtId="0" fontId="8" fillId="8" borderId="1" xfId="6" applyFill="1"/>
    <xf numFmtId="0" fontId="11" fillId="8" borderId="0" xfId="4" applyFill="1" applyBorder="1" applyAlignment="1">
      <alignment horizontal="left"/>
    </xf>
    <xf numFmtId="0" fontId="0" fillId="8" borderId="0" xfId="0" applyFill="1" applyBorder="1">
      <alignment wrapText="1"/>
    </xf>
    <xf numFmtId="0" fontId="8" fillId="8" borderId="1" xfId="6" applyFill="1" applyAlignment="1">
      <alignment horizontal="right"/>
    </xf>
    <xf numFmtId="0" fontId="8" fillId="8" borderId="8" xfId="6" applyFill="1" applyBorder="1" applyAlignment="1">
      <alignment horizontal="right"/>
    </xf>
    <xf numFmtId="0" fontId="0" fillId="8" borderId="0" xfId="0" applyFill="1" applyBorder="1" applyAlignment="1">
      <alignment horizontal="left"/>
    </xf>
    <xf numFmtId="0" fontId="0" fillId="8" borderId="6" xfId="0" applyFill="1" applyBorder="1" applyAlignment="1">
      <alignment horizontal="left"/>
    </xf>
    <xf numFmtId="0" fontId="0" fillId="8" borderId="6" xfId="0" applyFill="1" applyBorder="1">
      <alignment wrapText="1"/>
    </xf>
    <xf numFmtId="0" fontId="7" fillId="8" borderId="0" xfId="7" applyFill="1" applyAlignment="1">
      <alignment horizontal="left"/>
    </xf>
    <xf numFmtId="0" fontId="4" fillId="8" borderId="0" xfId="0" applyFont="1" applyFill="1">
      <alignment wrapText="1"/>
    </xf>
    <xf numFmtId="165" fontId="0" fillId="0" borderId="3" xfId="0" applyNumberFormat="1" applyBorder="1">
      <alignment wrapText="1"/>
    </xf>
    <xf numFmtId="165" fontId="0" fillId="0" borderId="3" xfId="0" applyNumberFormat="1" applyBorder="1" applyAlignment="1">
      <alignment horizontal="right"/>
    </xf>
    <xf numFmtId="165" fontId="0" fillId="0" borderId="5" xfId="0" applyNumberFormat="1" applyBorder="1" applyAlignment="1">
      <alignment horizontal="right"/>
    </xf>
    <xf numFmtId="0" fontId="11" fillId="0" borderId="11" xfId="0" applyFont="1" applyFill="1" applyBorder="1">
      <alignment wrapText="1"/>
    </xf>
    <xf numFmtId="0" fontId="2" fillId="0" borderId="1" xfId="3" applyFill="1" applyAlignment="1">
      <alignment horizontal="left" vertical="center"/>
    </xf>
    <xf numFmtId="169" fontId="3" fillId="3" borderId="0" xfId="8" applyFont="1" applyFill="1" applyBorder="1"/>
    <xf numFmtId="169" fontId="3" fillId="3" borderId="0" xfId="8" applyFont="1" applyFill="1" applyBorder="1" applyAlignment="1">
      <alignment horizontal="center"/>
    </xf>
    <xf numFmtId="169" fontId="3" fillId="3" borderId="2" xfId="8" applyFont="1" applyFill="1" applyBorder="1"/>
    <xf numFmtId="169" fontId="3" fillId="3" borderId="2" xfId="8" applyFont="1" applyFill="1" applyBorder="1" applyAlignment="1">
      <alignment horizontal="center"/>
    </xf>
    <xf numFmtId="169" fontId="11" fillId="3" borderId="0" xfId="8" applyFont="1" applyFill="1" applyBorder="1"/>
    <xf numFmtId="169" fontId="11" fillId="3" borderId="0" xfId="8" applyFont="1" applyFill="1" applyBorder="1" applyAlignment="1">
      <alignment horizontal="center"/>
    </xf>
    <xf numFmtId="0" fontId="11" fillId="3" borderId="9" xfId="5" applyFont="1" applyBorder="1"/>
    <xf numFmtId="0" fontId="12" fillId="8" borderId="0" xfId="0" applyFont="1" applyFill="1" applyAlignment="1">
      <alignment wrapText="1"/>
    </xf>
    <xf numFmtId="0" fontId="12" fillId="8" borderId="0" xfId="0" applyFont="1" applyFill="1" applyAlignment="1"/>
    <xf numFmtId="0" fontId="12" fillId="8" borderId="0" xfId="0" applyFont="1" applyFill="1" applyAlignment="1">
      <alignment horizontal="center"/>
    </xf>
    <xf numFmtId="0" fontId="5" fillId="7" borderId="12" xfId="2">
      <alignment horizontal="center"/>
    </xf>
    <xf numFmtId="0" fontId="0" fillId="0" borderId="0" xfId="0">
      <alignment wrapText="1"/>
    </xf>
    <xf numFmtId="0" fontId="11" fillId="0" borderId="14" xfId="0" applyFont="1" applyFill="1" applyBorder="1">
      <alignment wrapText="1"/>
    </xf>
    <xf numFmtId="165" fontId="0" fillId="0" borderId="0" xfId="0" applyNumberFormat="1" applyFill="1" applyBorder="1" applyAlignment="1">
      <alignment horizontal="right"/>
    </xf>
    <xf numFmtId="0" fontId="12" fillId="8" borderId="0" xfId="0" applyFont="1" applyFill="1" applyAlignment="1">
      <alignment vertical="center"/>
    </xf>
    <xf numFmtId="0" fontId="0" fillId="8" borderId="0" xfId="0" applyFill="1" applyAlignment="1">
      <alignment vertical="center" wrapText="1"/>
    </xf>
    <xf numFmtId="0" fontId="0" fillId="8" borderId="0" xfId="0" applyFill="1" applyBorder="1" applyAlignment="1">
      <alignment vertical="center" wrapText="1"/>
    </xf>
    <xf numFmtId="0" fontId="0" fillId="0" borderId="0" xfId="0" applyAlignment="1">
      <alignment vertical="center" wrapText="1"/>
    </xf>
    <xf numFmtId="0" fontId="0" fillId="8" borderId="6" xfId="0" applyFill="1" applyBorder="1" applyAlignment="1">
      <alignment vertical="center" wrapText="1"/>
    </xf>
    <xf numFmtId="0" fontId="11" fillId="3" borderId="0" xfId="5" applyBorder="1" applyAlignment="1">
      <alignment wrapText="1"/>
    </xf>
    <xf numFmtId="0" fontId="0" fillId="8" borderId="0" xfId="0" applyFill="1" applyBorder="1" applyAlignment="1">
      <alignment horizontal="right"/>
    </xf>
    <xf numFmtId="0" fontId="0" fillId="8" borderId="6" xfId="0" applyFill="1" applyBorder="1" applyAlignment="1">
      <alignment horizontal="right"/>
    </xf>
    <xf numFmtId="0" fontId="7" fillId="8" borderId="0" xfId="7" applyFill="1" applyBorder="1"/>
    <xf numFmtId="0" fontId="5" fillId="8" borderId="17" xfId="2" applyFill="1" applyBorder="1">
      <alignment horizontal="center"/>
    </xf>
    <xf numFmtId="0" fontId="0" fillId="8" borderId="0" xfId="0" applyFill="1" applyAlignment="1">
      <alignment horizontal="right"/>
    </xf>
    <xf numFmtId="0" fontId="0" fillId="8" borderId="0" xfId="9" applyFont="1" applyFill="1"/>
    <xf numFmtId="0" fontId="13" fillId="0" borderId="0" xfId="0" applyFont="1">
      <alignment wrapText="1"/>
    </xf>
    <xf numFmtId="0" fontId="11" fillId="3" borderId="7" xfId="5" applyBorder="1" applyAlignment="1">
      <alignment horizontal="right"/>
    </xf>
    <xf numFmtId="0" fontId="6" fillId="8" borderId="16" xfId="1" applyFill="1" applyBorder="1" applyAlignment="1">
      <alignment horizontal="center" wrapText="1"/>
    </xf>
    <xf numFmtId="0" fontId="5" fillId="7" borderId="17" xfId="2" applyBorder="1">
      <alignment horizontal="center"/>
    </xf>
    <xf numFmtId="0" fontId="5" fillId="7" borderId="12" xfId="2">
      <alignment horizontal="center"/>
    </xf>
    <xf numFmtId="0" fontId="11" fillId="3" borderId="7" xfId="4" applyFill="1" applyBorder="1" applyAlignment="1">
      <alignment horizontal="right"/>
    </xf>
    <xf numFmtId="0" fontId="5" fillId="8" borderId="12" xfId="2" applyFill="1" applyBorder="1" applyAlignment="1">
      <alignment horizontal="center" vertical="center"/>
    </xf>
    <xf numFmtId="0" fontId="5" fillId="8" borderId="10" xfId="2" applyFill="1" applyBorder="1" applyAlignment="1">
      <alignment horizontal="center" vertical="center"/>
    </xf>
    <xf numFmtId="0" fontId="5" fillId="8" borderId="15" xfId="2" applyFill="1" applyBorder="1" applyAlignment="1">
      <alignment horizontal="center" vertical="center"/>
    </xf>
    <xf numFmtId="0" fontId="5" fillId="7" borderId="13" xfId="2" applyBorder="1">
      <alignment horizontal="center"/>
    </xf>
    <xf numFmtId="0" fontId="26" fillId="8" borderId="1" xfId="0" applyFont="1" applyFill="1" applyBorder="1" applyAlignment="1">
      <alignment wrapText="1"/>
    </xf>
    <xf numFmtId="169" fontId="11" fillId="3" borderId="0" xfId="5" applyNumberFormat="1" applyBorder="1"/>
    <xf numFmtId="169" fontId="11" fillId="3" borderId="0" xfId="5" applyNumberFormat="1" applyBorder="1" applyAlignment="1">
      <alignment horizontal="center"/>
    </xf>
  </cellXfs>
  <cellStyles count="51">
    <cellStyle name="20 % - Aksentti1" xfId="31" builtinId="30" customBuiltin="1"/>
    <cellStyle name="20 % - Aksentti2" xfId="35" builtinId="34" customBuiltin="1"/>
    <cellStyle name="20 % - Aksentti3" xfId="39" builtinId="38" customBuiltin="1"/>
    <cellStyle name="20 % - Aksentti4" xfId="43" builtinId="42" customBuiltin="1"/>
    <cellStyle name="20 % - Aksentti5" xfId="47" builtinId="46" customBuiltin="1"/>
    <cellStyle name="20 % - Aksentti6" xfId="10" builtinId="50" customBuiltin="1"/>
    <cellStyle name="40 % - Aksentti1" xfId="32" builtinId="31" customBuiltin="1"/>
    <cellStyle name="40 % - Aksentti2" xfId="36" builtinId="35" customBuiltin="1"/>
    <cellStyle name="40 % - Aksentti3" xfId="40" builtinId="39" customBuiltin="1"/>
    <cellStyle name="40 % - Aksentti4" xfId="44" builtinId="43" customBuiltin="1"/>
    <cellStyle name="40 % - Aksentti5" xfId="48" builtinId="47" customBuiltin="1"/>
    <cellStyle name="40 % - Aksentti6" xfId="50" builtinId="51" customBuiltin="1"/>
    <cellStyle name="60 % - Aksentti1" xfId="33" builtinId="32" customBuiltin="1"/>
    <cellStyle name="60 % - Aksentti2" xfId="37" builtinId="36" customBuiltin="1"/>
    <cellStyle name="60 % - Aksentti3" xfId="41" builtinId="40" customBuiltin="1"/>
    <cellStyle name="60 % - Aksentti4" xfId="45" builtinId="44" customBuiltin="1"/>
    <cellStyle name="60 % - Aksentti5" xfId="49" builtinId="48" customBuiltin="1"/>
    <cellStyle name="60 % - Aksentti6" xfId="11" builtinId="52" customBuiltin="1"/>
    <cellStyle name="Aksentti1" xfId="30" builtinId="29" customBuiltin="1"/>
    <cellStyle name="Aksentti2" xfId="34" builtinId="33" customBuiltin="1"/>
    <cellStyle name="Aksentti3" xfId="38" builtinId="37" customBuiltin="1"/>
    <cellStyle name="Aksentti4" xfId="42" builtinId="41" customBuiltin="1"/>
    <cellStyle name="Aksentti5" xfId="46" builtinId="45" customBuiltin="1"/>
    <cellStyle name="Aksentti6" xfId="9" builtinId="49" customBuiltin="1"/>
    <cellStyle name="Huomautus" xfId="27" builtinId="10" customBuiltin="1"/>
    <cellStyle name="Huono" xfId="19" builtinId="27" customBuiltin="1"/>
    <cellStyle name="Hyvä" xfId="18" builtinId="26" customBuiltin="1"/>
    <cellStyle name="Kuukausittaiset kokonaissummat" xfId="5" xr:uid="{00000000-0005-0000-0000-00000A000000}"/>
    <cellStyle name="Laskenta" xfId="23" builtinId="22" customBuiltin="1"/>
    <cellStyle name="Linkitetty solu" xfId="24" builtinId="24" customBuiltin="1"/>
    <cellStyle name="Neutraali" xfId="20" builtinId="28" customBuiltin="1"/>
    <cellStyle name="Normaali" xfId="0" builtinId="0" customBuiltin="1"/>
    <cellStyle name="Otsikko" xfId="17" builtinId="15" customBuiltin="1"/>
    <cellStyle name="Otsikko 1" xfId="1" builtinId="16" customBuiltin="1"/>
    <cellStyle name="Otsikko 2" xfId="2" builtinId="17" customBuiltin="1"/>
    <cellStyle name="Otsikko 3" xfId="3" builtinId="18" customBuiltin="1"/>
    <cellStyle name="Otsikko 4" xfId="4" builtinId="19" customBuiltin="1"/>
    <cellStyle name="Pilkku" xfId="8" builtinId="3" customBuiltin="1"/>
    <cellStyle name="Pilkku [0]" xfId="13" builtinId="6" customBuiltin="1"/>
    <cellStyle name="Prosenttia" xfId="16" builtinId="5" customBuiltin="1"/>
    <cellStyle name="Selittävä teksti" xfId="28" builtinId="53" customBuiltin="1"/>
    <cellStyle name="Summa" xfId="29" builtinId="25" customBuiltin="1"/>
    <cellStyle name="Syöttö" xfId="21" builtinId="20" customBuiltin="1"/>
    <cellStyle name="Tarkistussolu" xfId="25" builtinId="23" customBuiltin="1"/>
    <cellStyle name="Taulukon sarake 1" xfId="12" xr:uid="{00000000-0005-0000-0000-00000C000000}"/>
    <cellStyle name="Tulostus" xfId="22" builtinId="21" customBuiltin="1"/>
    <cellStyle name="Työntekijätiedot" xfId="6" xr:uid="{00000000-0005-0000-0000-000004000000}"/>
    <cellStyle name="Työntekijätiedot-nimikkeet" xfId="7" xr:uid="{00000000-0005-0000-0000-000005000000}"/>
    <cellStyle name="Valuutta" xfId="14" builtinId="4" customBuiltin="1"/>
    <cellStyle name="Valuutta [0]" xfId="15" builtinId="7" customBuiltin="1"/>
    <cellStyle name="Varoitusteksti" xfId="26" builtinId="11" customBuiltin="1"/>
  </cellStyles>
  <dxfs count="259">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5" formatCode="#,##0.0"/>
      <fill>
        <patternFill patternType="none">
          <fgColor indexed="64"/>
          <bgColor indexed="65"/>
        </patternFill>
      </fill>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alignment horizontal="right" vertical="bottom" textRotation="0" wrapText="0" indent="0" justifyLastLine="0" shrinkToFit="0" readingOrder="0"/>
    </dxf>
    <dxf>
      <numFmt numFmtId="165" formatCode="#,##0.0"/>
      <fill>
        <patternFill patternType="solid">
          <fgColor indexed="64"/>
          <bgColor theme="0" tint="-4.9989318521683403E-2"/>
        </patternFill>
      </fill>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border outline="0">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5"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alignment horizontal="right" vertical="bottom" textRotation="0" wrapText="0" indent="0" justifyLastLine="0" shrinkToFit="0" readingOrder="0"/>
      <border diagonalUp="0" diagonalDown="0" outline="0">
        <left/>
        <right/>
        <top/>
        <bottom style="medium">
          <color theme="3"/>
        </bottom>
      </border>
    </dxf>
    <dxf>
      <numFmt numFmtId="165" formatCode="#,##0.0"/>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dxf>
    <dxf>
      <fill>
        <patternFill patternType="none">
          <fgColor indexed="64"/>
          <bgColor indexed="65"/>
        </patternFill>
      </fill>
    </dxf>
    <dxf>
      <fill>
        <patternFill>
          <bgColor theme="0"/>
        </patternFill>
      </fill>
    </dxf>
    <dxf>
      <fill>
        <patternFill>
          <bgColor theme="0" tint="-4.9989318521683403E-2"/>
        </patternFill>
      </fill>
    </dxf>
    <dxf>
      <font>
        <b/>
        <i val="0"/>
        <color theme="3"/>
      </font>
    </dxf>
    <dxf>
      <border>
        <top style="medium">
          <color theme="5"/>
        </top>
      </border>
    </dxf>
    <dxf>
      <font>
        <b/>
        <i val="0"/>
        <color theme="3"/>
      </font>
      <fill>
        <patternFill>
          <bgColor theme="0"/>
        </patternFill>
      </fill>
      <border>
        <bottom style="medium">
          <color theme="5"/>
        </bottom>
      </border>
    </dxf>
    <dxf>
      <font>
        <color theme="3"/>
      </font>
      <fill>
        <patternFill patternType="none">
          <bgColor auto="1"/>
        </patternFill>
      </fill>
    </dxf>
  </dxfs>
  <tableStyles count="1" defaultTableStyle="TimeSheet" defaultPivotStyle="PivotStyleLight16">
    <tableStyle name="TimeSheet" pivot="0" count="6" xr9:uid="{00000000-0011-0000-FFFF-FFFF00000000}">
      <tableStyleElement type="wholeTable" dxfId="258"/>
      <tableStyleElement type="headerRow" dxfId="257"/>
      <tableStyleElement type="totalRow" dxfId="256"/>
      <tableStyleElement type="firstColumn" dxfId="255"/>
      <tableStyleElement type="firstRowStripe" dxfId="254"/>
      <tableStyleElement type="secondRowStripe" dxfId="25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mmikuu" displayName="Tammikuu" ref="E2:O10" totalsRowCount="1">
  <autoFilter ref="E2: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Tammikuu" totalsRowLabel="Viikoittaiset työtunnit yhteensä" dataDxfId="252" totalsRowDxfId="98" dataCellStyle="Taulukon sarake 1"/>
    <tableColumn id="2" xr3:uid="{00000000-0010-0000-0000-000002000000}" name="Viikko 1" totalsRowFunction="custom" dataDxfId="251" totalsRowDxfId="97" dataCellStyle="Pilkku">
      <totalsRowFormula>SUM(F3:F9)</totalsRowFormula>
    </tableColumn>
    <tableColumn id="3" xr3:uid="{00000000-0010-0000-0000-000003000000}" name="Ylityö" totalsRowFunction="custom" dataDxfId="250" totalsRowDxfId="96" dataCellStyle="Pilkku">
      <totalsRowFormula>SUM(G3:G9)</totalsRowFormula>
    </tableColumn>
    <tableColumn id="4" xr3:uid="{00000000-0010-0000-0000-000004000000}" name="Viikko 2" totalsRowFunction="custom" dataDxfId="249" totalsRowDxfId="95" dataCellStyle="Pilkku">
      <totalsRowFormula>SUM(H3:H9)</totalsRowFormula>
    </tableColumn>
    <tableColumn id="5" xr3:uid="{00000000-0010-0000-0000-000005000000}" name="Ylityö  " totalsRowFunction="custom" dataDxfId="248" totalsRowDxfId="94" dataCellStyle="Pilkku">
      <totalsRowFormula>SUM(I3:I9)</totalsRowFormula>
    </tableColumn>
    <tableColumn id="6" xr3:uid="{00000000-0010-0000-0000-000006000000}" name="Viikko 3" totalsRowFunction="custom" dataDxfId="247" totalsRowDxfId="93" dataCellStyle="Pilkku">
      <totalsRowFormula>SUM(J3:J9)</totalsRowFormula>
    </tableColumn>
    <tableColumn id="7" xr3:uid="{00000000-0010-0000-0000-000007000000}" name="Ylityö   " totalsRowFunction="custom" dataDxfId="246" totalsRowDxfId="92" dataCellStyle="Pilkku">
      <totalsRowFormula>SUM(K3:K9)</totalsRowFormula>
    </tableColumn>
    <tableColumn id="8" xr3:uid="{00000000-0010-0000-0000-000008000000}" name="Viikko 4" totalsRowFunction="custom" dataDxfId="245" totalsRowDxfId="91" dataCellStyle="Pilkku">
      <totalsRowFormula>SUM(L3:L9)</totalsRowFormula>
    </tableColumn>
    <tableColumn id="9" xr3:uid="{00000000-0010-0000-0000-000009000000}" name="Ylityö    " totalsRowFunction="custom" dataDxfId="244" totalsRowDxfId="90" dataCellStyle="Pilkku">
      <totalsRowFormula>SUM(M3:M9)</totalsRowFormula>
    </tableColumn>
    <tableColumn id="10" xr3:uid="{00000000-0010-0000-0000-00000A000000}" name="Viikko 5" totalsRowFunction="custom" dataDxfId="243" totalsRowDxfId="89" dataCellStyle="Pilkku">
      <totalsRowFormula>SUM(N3:N9)</totalsRowFormula>
    </tableColumn>
    <tableColumn id="11" xr3:uid="{00000000-0010-0000-0000-00000B000000}" name="Ylityö     " totalsRowFunction="custom" dataDxfId="242" totalsRowDxfId="88" dataCellStyle="Pilkku">
      <totalsRowFormula>SUM(O3:O9)</totalsRowFormula>
    </tableColumn>
  </tableColumns>
  <tableStyleInfo name="TimeSheet" showFirstColumn="1" showLastColumn="0" showRowStripes="1" showColumnStripes="0"/>
  <extLst>
    <ext xmlns:x14="http://schemas.microsoft.com/office/spreadsheetml/2009/9/main" uri="{504A1905-F514-4f6f-8877-14C23A59335A}">
      <x14:table altTextSummary="Kirjoita normaalit työtunnit ja ylityötunnit tammikuun jokaiselle viikonpäivälle ja kaikille viikoille tähän taulukkoon. Viikoittaiset kokonaistyötunnit ja normaalit kokonaistyötunnit lasketaan automaattisesti."/>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77FDD2E-2177-4960-9F24-333D4EF1D7D2}" name="Joulukuu" displayName="Joulukuu" ref="E123:O131" totalsRowCount="1" headerRowDxfId="167" headerRowBorderDxfId="166" tableBorderDxfId="165">
  <autoFilter ref="E123:O130" xr:uid="{A191AAD2-5F88-443E-A343-88FCD8031C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C3A1BC-A67D-431C-944A-52D1EC5E8AFF}" name="Joulukuu" totalsRowLabel="Viikoittaiset työtunnit yhteensä" totalsRowDxfId="10"/>
    <tableColumn id="2" xr3:uid="{46FDD981-9A2A-41C5-B071-9329463B09E2}" name="Viikko 1" totalsRowFunction="sum" totalsRowDxfId="9"/>
    <tableColumn id="3" xr3:uid="{94FA7549-011B-481A-94CB-92374AB4423C}" name="Ylityö" totalsRowFunction="sum" totalsRowDxfId="8"/>
    <tableColumn id="4" xr3:uid="{21B28A6D-6DF9-49ED-9110-7281329FC686}" name="Viikko 2" totalsRowFunction="sum" totalsRowDxfId="7"/>
    <tableColumn id="5" xr3:uid="{CF2B9E96-284B-405D-A27B-6DEA5ACA178B}" name="Ylityö " totalsRowFunction="sum" totalsRowDxfId="6"/>
    <tableColumn id="6" xr3:uid="{D0D55320-5750-4F57-8833-14AB50C97F20}" name="Viikko 3" totalsRowFunction="sum" totalsRowDxfId="5"/>
    <tableColumn id="7" xr3:uid="{F884829D-FFF1-40C7-9BD1-6FB531BC87C2}" name="Ylityö  " totalsRowFunction="sum" totalsRowDxfId="4"/>
    <tableColumn id="8" xr3:uid="{C13AE63F-4AD3-476D-A80F-3D69CD85B38A}" name="Viikko 4" totalsRowFunction="sum" totalsRowDxfId="3"/>
    <tableColumn id="9" xr3:uid="{79358422-D6EA-4A6B-A1A3-D9D22A0CA054}" name="Ylityö   " totalsRowFunction="sum" totalsRowDxfId="2"/>
    <tableColumn id="10" xr3:uid="{63813DB3-9F04-4FE0-9D0A-A3A6BC5888EB}" name="Viikko 5" totalsRowFunction="sum" totalsRowDxfId="1"/>
    <tableColumn id="11" xr3:uid="{955F9A6D-2FFD-4B13-9856-1C6F0552C54D}" name="Ylityö    " totalsRowFunction="sum" totalsRowDxfId="0"/>
  </tableColumns>
  <tableStyleInfo name="TimeSheet" showFirstColumn="1" showLastColumn="0" showRowStripes="1" showColumnStripes="0"/>
  <extLst>
    <ext xmlns:x14="http://schemas.microsoft.com/office/spreadsheetml/2009/9/main" uri="{504A1905-F514-4f6f-8877-14C23A59335A}">
      <x14:table altTextSummary="Kirjoita normaalit työtunnit ja ylityötunnit joulukuun jokaiselle viikonpäivälle ja kaikille viikoille tähän taulukkoon. Viikoittaiset kokonaistyötunnit ja normaalit kokonaistyötunnit lasketaan automaattisesti."/>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095901-40BC-4499-8531-5EB211F1F3D7}" name="Elokuu" displayName="Elokuu" ref="E79:O87" totalsRowCount="1" headerRowDxfId="164" headerRowBorderDxfId="163" tableBorderDxfId="162">
  <autoFilter ref="E79:O86" xr:uid="{982B6D7C-A7FF-445E-842C-30D2985494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F22CDFB-274B-4B53-A562-6AF0F4566531}" name="Elokuu" totalsRowLabel="Viikoittaiset työtunnit yhteensä" totalsRowDxfId="54"/>
    <tableColumn id="2" xr3:uid="{1C914B24-E1FD-4DEB-94D2-0C467CD11DE5}" name="Viikko 1" totalsRowFunction="sum" totalsRowDxfId="53"/>
    <tableColumn id="3" xr3:uid="{D17C5906-B380-4CDC-9DC1-F2D9F35093F5}" name="Ylityö" totalsRowFunction="sum" totalsRowDxfId="52"/>
    <tableColumn id="4" xr3:uid="{1C2BDC75-AB02-4B73-B126-C5255C550485}" name="Viikko 2" totalsRowFunction="sum" totalsRowDxfId="51"/>
    <tableColumn id="5" xr3:uid="{6096744F-0D6A-42A8-BA7B-9749A03095E0}" name="Ylityö " totalsRowFunction="sum" totalsRowDxfId="50"/>
    <tableColumn id="6" xr3:uid="{25DF1197-C8CF-4637-A7E0-5B3D8CB909A1}" name="Viikko 3" totalsRowFunction="sum" totalsRowDxfId="49"/>
    <tableColumn id="7" xr3:uid="{4C4255BC-815F-434A-A77D-053E7F9D73E4}" name="Ylityö   " totalsRowFunction="sum" totalsRowDxfId="48"/>
    <tableColumn id="8" xr3:uid="{94B70225-CACF-4D68-A670-597ED29A359C}" name="Viikko 4" totalsRowFunction="sum" totalsRowDxfId="47"/>
    <tableColumn id="9" xr3:uid="{C6C9908B-8844-485C-A393-19F9CE9C22CF}" name="Ylityö  " totalsRowFunction="sum" totalsRowDxfId="46"/>
    <tableColumn id="10" xr3:uid="{D3C1C13D-72D9-444B-99CF-FB089C9362E3}" name="Viikko 5" totalsRowFunction="sum" totalsRowDxfId="45"/>
    <tableColumn id="11" xr3:uid="{E17E5EB3-A03D-4229-9270-97D10F7DA9EA}" name="Ylityö    " totalsRowFunction="sum" totalsRowDxfId="44"/>
  </tableColumns>
  <tableStyleInfo name="TimeSheet" showFirstColumn="1" showLastColumn="0" showRowStripes="1" showColumnStripes="0"/>
  <extLst>
    <ext xmlns:x14="http://schemas.microsoft.com/office/spreadsheetml/2009/9/main" uri="{504A1905-F514-4f6f-8877-14C23A59335A}">
      <x14:table altTextSummary="Kirjoita normaalit työtunnit ja ylityötunnit elokuun jokaiselle viikonpäivälle ja kaikille viikoille tähän taulukkoon. Viikoittaiset kokonaistyötunnit ja normaalit kokonaistyötunnit lasketaan automaattisesti."/>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5C04C9-D19E-493B-B296-3AAC1C0AC7DC}" name="Syyskuu" displayName="Syyskuu" ref="E90:O98" totalsRowCount="1" headerRowDxfId="161" headerRowBorderDxfId="160" tableBorderDxfId="159">
  <autoFilter ref="E90:O97" xr:uid="{DDD87276-8BFA-49B6-AE4F-A29DD3AF3F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B22214D-7DE3-40BE-87FB-76D4BD450AA9}" name="Syyskuu" totalsRowLabel="Viikoittaiset työtunnit yhteensä" totalsRowDxfId="43"/>
    <tableColumn id="2" xr3:uid="{EFDAF7A7-16A3-4C8F-BB2F-DCBF0F411E39}" name="Viikko 1" totalsRowFunction="sum" totalsRowDxfId="42"/>
    <tableColumn id="3" xr3:uid="{07C6DFEE-E3EE-4903-8DF4-EE7F15C5384D}" name="Ylityö" totalsRowFunction="sum" totalsRowDxfId="41"/>
    <tableColumn id="4" xr3:uid="{33472FC3-F10B-43A3-A51D-D1CBB54C1991}" name="Viikko 2" totalsRowFunction="sum" totalsRowDxfId="40"/>
    <tableColumn id="5" xr3:uid="{7D293F0F-7CEF-4B1B-9E08-AC796C052F32}" name="Ylityö " totalsRowFunction="sum" totalsRowDxfId="39"/>
    <tableColumn id="6" xr3:uid="{99836FC3-C537-4FA8-B123-AB245031CB30}" name="Viikko 3" totalsRowFunction="sum" totalsRowDxfId="38"/>
    <tableColumn id="7" xr3:uid="{DBA906A3-5161-40C1-BC7E-4B0254409ACB}" name="Ylityö  " totalsRowFunction="sum" totalsRowDxfId="37"/>
    <tableColumn id="8" xr3:uid="{16C65E8B-8226-4168-BAFE-1D09C8D0E48B}" name="Viikko 4" totalsRowFunction="sum" totalsRowDxfId="36"/>
    <tableColumn id="9" xr3:uid="{061B0373-DA72-4837-82EC-26762FAE1568}" name="Ylityö   " totalsRowFunction="sum" totalsRowDxfId="35"/>
    <tableColumn id="10" xr3:uid="{03A9AF67-4D05-4D99-A303-0B12733FA8CB}" name="Viikko 5" totalsRowFunction="sum" totalsRowDxfId="34"/>
    <tableColumn id="11" xr3:uid="{44053E3B-AE2A-4D1B-8517-1468E37F401D}" name="Ylityö    " totalsRowFunction="sum" totalsRowDxfId="33"/>
  </tableColumns>
  <tableStyleInfo name="TimeSheet" showFirstColumn="0" showLastColumn="0" showRowStripes="0" showColumnStripes="0"/>
  <extLst>
    <ext xmlns:x14="http://schemas.microsoft.com/office/spreadsheetml/2009/9/main" uri="{504A1905-F514-4f6f-8877-14C23A59335A}">
      <x14:table altTextSummary="Kirjoita normaalit työtunnit ja ylityötunnit syyskuun jokaiselle viikonpäivälle ja kaikille viikoille tähän taulukkoon. Viikoittaiset kokonaistyötunnit ja normaalit kokonaistyötunnit lasketaan automaattisest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Helmikuu" displayName="Helmikuu" ref="E13:O21" totalsRowCount="1" headerRowDxfId="241" dataDxfId="239" headerRowBorderDxfId="240" tableBorderDxfId="238">
  <autoFilter ref="E13:O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Helmikuu" totalsRowLabel="Viikoittaiset työtunnit yhteensä" dataDxfId="237" totalsRowDxfId="236"/>
    <tableColumn id="2" xr3:uid="{00000000-0010-0000-0100-000002000000}" name="Viikko 1" totalsRowFunction="custom" dataDxfId="158" totalsRowDxfId="235">
      <totalsRowFormula>SUM(F14:F20)</totalsRowFormula>
    </tableColumn>
    <tableColumn id="3" xr3:uid="{00000000-0010-0000-0100-000003000000}" name="Ylityö" totalsRowFunction="custom" dataDxfId="157" totalsRowDxfId="234">
      <totalsRowFormula>SUM(G14:G20)</totalsRowFormula>
    </tableColumn>
    <tableColumn id="4" xr3:uid="{00000000-0010-0000-0100-000004000000}" name="Viikko 2" totalsRowFunction="custom" dataDxfId="156" totalsRowDxfId="233">
      <totalsRowFormula>SUM(H14:H20)</totalsRowFormula>
    </tableColumn>
    <tableColumn id="5" xr3:uid="{00000000-0010-0000-0100-000005000000}" name="Ylityö  " totalsRowFunction="custom" dataDxfId="155" totalsRowDxfId="232">
      <totalsRowFormula>SUM(I14:I20)</totalsRowFormula>
    </tableColumn>
    <tableColumn id="6" xr3:uid="{00000000-0010-0000-0100-000006000000}" name="Viikko 3" totalsRowFunction="custom" dataDxfId="154" totalsRowDxfId="231">
      <totalsRowFormula>SUM(J14:J20)</totalsRowFormula>
    </tableColumn>
    <tableColumn id="7" xr3:uid="{00000000-0010-0000-0100-000007000000}" name="Ylityö   " totalsRowFunction="custom" dataDxfId="153" totalsRowDxfId="230">
      <totalsRowFormula>SUM(K14:K20)</totalsRowFormula>
    </tableColumn>
    <tableColumn id="8" xr3:uid="{00000000-0010-0000-0100-000008000000}" name="Viikko 4" totalsRowFunction="custom" dataDxfId="152" totalsRowDxfId="229">
      <totalsRowFormula>SUM(L14:L20)</totalsRowFormula>
    </tableColumn>
    <tableColumn id="9" xr3:uid="{00000000-0010-0000-0100-000009000000}" name="Ylityö    " totalsRowFunction="custom" dataDxfId="151" totalsRowDxfId="228">
      <totalsRowFormula>SUM(M14:M20)</totalsRowFormula>
    </tableColumn>
    <tableColumn id="10" xr3:uid="{00000000-0010-0000-0100-00000A000000}" name="Viikko 5" totalsRowFunction="custom" dataDxfId="150" totalsRowDxfId="227">
      <totalsRowFormula>SUM(N14:N20)</totalsRowFormula>
    </tableColumn>
    <tableColumn id="11" xr3:uid="{00000000-0010-0000-0100-00000B000000}" name="Ylityö     " totalsRowFunction="custom" dataDxfId="149" totalsRowDxfId="226">
      <totalsRowFormula>SUM(O14:O20)</totalsRowFormula>
    </tableColumn>
  </tableColumns>
  <tableStyleInfo name="TimeSheet" showFirstColumn="1" showLastColumn="0" showRowStripes="1" showColumnStripes="0"/>
  <extLst>
    <ext xmlns:x14="http://schemas.microsoft.com/office/spreadsheetml/2009/9/main" uri="{504A1905-F514-4f6f-8877-14C23A59335A}">
      <x14:table altTextSummary="Kirjoita normaalit työtunnit ja ylityötunnit helmikuun jokaiselle viikonpäivälle ja kaikille viikoille tähän taulukkoon. Viikoittaiset kokonaistyötunnit ja normaalit kokonaistyötunnit lasketaan automaattisest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aliskuu" displayName="Maaliskuu" ref="E24:O32" totalsRowCount="1" headerRowDxfId="225" dataDxfId="223" totalsRowDxfId="221" headerRowBorderDxfId="224" tableBorderDxfId="222">
  <autoFilter ref="E24:O3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aliskuu" totalsRowLabel="Viikoittaiset työtunnit yhteensä" dataDxfId="220" totalsRowDxfId="219"/>
    <tableColumn id="2" xr3:uid="{00000000-0010-0000-0200-000002000000}" name="Viikko 1" totalsRowFunction="custom" dataDxfId="148" totalsRowDxfId="218">
      <totalsRowFormula>SUM(F25:F31)</totalsRowFormula>
    </tableColumn>
    <tableColumn id="3" xr3:uid="{00000000-0010-0000-0200-000003000000}" name="Ylityö" totalsRowFunction="custom" dataDxfId="147" totalsRowDxfId="217">
      <totalsRowFormula>SUM(G25:G31)</totalsRowFormula>
    </tableColumn>
    <tableColumn id="4" xr3:uid="{00000000-0010-0000-0200-000004000000}" name="Viikko 2" totalsRowFunction="custom" dataDxfId="146" totalsRowDxfId="216">
      <totalsRowFormula>SUM(H25:H31)</totalsRowFormula>
    </tableColumn>
    <tableColumn id="5" xr3:uid="{00000000-0010-0000-0200-000005000000}" name="Ylityö " totalsRowFunction="custom" dataDxfId="145" totalsRowDxfId="215">
      <totalsRowFormula>SUM(I25:I31)</totalsRowFormula>
    </tableColumn>
    <tableColumn id="6" xr3:uid="{00000000-0010-0000-0200-000006000000}" name="Viikko 3" totalsRowFunction="custom" dataDxfId="144" totalsRowDxfId="214">
      <totalsRowFormula>SUM(J25:J31)</totalsRowFormula>
    </tableColumn>
    <tableColumn id="7" xr3:uid="{00000000-0010-0000-0200-000007000000}" name="Ylityö  " totalsRowFunction="custom" dataDxfId="143" totalsRowDxfId="213">
      <totalsRowFormula>SUM(K25:K31)</totalsRowFormula>
    </tableColumn>
    <tableColumn id="8" xr3:uid="{00000000-0010-0000-0200-000008000000}" name="Viikko 4" totalsRowFunction="custom" dataDxfId="142" totalsRowDxfId="212">
      <totalsRowFormula>SUM(L25:L31)</totalsRowFormula>
    </tableColumn>
    <tableColumn id="9" xr3:uid="{00000000-0010-0000-0200-000009000000}" name="Ylityö    " totalsRowFunction="custom" dataDxfId="141" totalsRowDxfId="211">
      <totalsRowFormula>SUM(M25:M31)</totalsRowFormula>
    </tableColumn>
    <tableColumn id="10" xr3:uid="{00000000-0010-0000-0200-00000A000000}" name="Viikko 5" totalsRowFunction="custom" dataDxfId="140" totalsRowDxfId="210">
      <totalsRowFormula>SUM(N25:N31)</totalsRowFormula>
    </tableColumn>
    <tableColumn id="11" xr3:uid="{00000000-0010-0000-0200-00000B000000}" name="Ylityö     " totalsRowFunction="custom" dataDxfId="139" totalsRowDxfId="209">
      <totalsRowFormula>SUM(O25:O31)</totalsRowFormula>
    </tableColumn>
  </tableColumns>
  <tableStyleInfo name="TimeSheet" showFirstColumn="1" showLastColumn="0" showRowStripes="1" showColumnStripes="0"/>
  <extLst>
    <ext xmlns:x14="http://schemas.microsoft.com/office/spreadsheetml/2009/9/main" uri="{504A1905-F514-4f6f-8877-14C23A59335A}">
      <x14:table altTextSummary="Kirjoita normaalit työtunnit ja ylityötunnit maaliskuun jokaiselle viikonpäivälle ja kaikille viikoille tähän taulukkoon. Viikoittaiset kokonaistyötunnit ja normaalit kokonaistyötunnit lasketaan automaattisesti."/>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Huhtikuu" displayName="Huhtikuu" ref="E35:O43" totalsRowCount="1" headerRowDxfId="208" dataDxfId="206" totalsRowDxfId="204" headerRowBorderDxfId="207" tableBorderDxfId="205">
  <autoFilter ref="E35:O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Huhtikuu" totalsRowLabel="Viikoittaiset työtunnit yhteensä" dataDxfId="203" totalsRowDxfId="87"/>
    <tableColumn id="2" xr3:uid="{00000000-0010-0000-0300-000002000000}" name="Viikko 1" totalsRowFunction="custom" dataDxfId="138" totalsRowDxfId="86">
      <totalsRowFormula>SUM(F36:F42)</totalsRowFormula>
    </tableColumn>
    <tableColumn id="3" xr3:uid="{00000000-0010-0000-0300-000003000000}" name="Ylityö" totalsRowFunction="custom" dataDxfId="137" totalsRowDxfId="85">
      <totalsRowFormula>SUM(G36:G42)</totalsRowFormula>
    </tableColumn>
    <tableColumn id="4" xr3:uid="{00000000-0010-0000-0300-000004000000}" name="Viikko 2" totalsRowFunction="custom" dataDxfId="136" totalsRowDxfId="84">
      <totalsRowFormula>SUM(H36:H42)</totalsRowFormula>
    </tableColumn>
    <tableColumn id="5" xr3:uid="{00000000-0010-0000-0300-000005000000}" name="Ylityö  " totalsRowFunction="custom" dataDxfId="135" totalsRowDxfId="83">
      <totalsRowFormula>SUM(I36:I42)</totalsRowFormula>
    </tableColumn>
    <tableColumn id="6" xr3:uid="{00000000-0010-0000-0300-000006000000}" name="Viikko 3" totalsRowFunction="custom" dataDxfId="134" totalsRowDxfId="82">
      <totalsRowFormula>SUM(J36:J42)</totalsRowFormula>
    </tableColumn>
    <tableColumn id="7" xr3:uid="{00000000-0010-0000-0300-000007000000}" name="Ylityö   " totalsRowFunction="custom" dataDxfId="133" totalsRowDxfId="81">
      <totalsRowFormula>SUM(K36:K42)</totalsRowFormula>
    </tableColumn>
    <tableColumn id="8" xr3:uid="{00000000-0010-0000-0300-000008000000}" name="Viikko 4" totalsRowFunction="custom" dataDxfId="132" totalsRowDxfId="80">
      <totalsRowFormula>SUM(L36:L42)</totalsRowFormula>
    </tableColumn>
    <tableColumn id="9" xr3:uid="{00000000-0010-0000-0300-000009000000}" name="Ylityö    " totalsRowFunction="custom" dataDxfId="131" totalsRowDxfId="79">
      <totalsRowFormula>SUM(M36:M42)</totalsRowFormula>
    </tableColumn>
    <tableColumn id="10" xr3:uid="{00000000-0010-0000-0300-00000A000000}" name="Viikko 5" totalsRowFunction="custom" dataDxfId="130" totalsRowDxfId="78">
      <totalsRowFormula>SUM(N36:N42)</totalsRowFormula>
    </tableColumn>
    <tableColumn id="11" xr3:uid="{00000000-0010-0000-0300-00000B000000}" name="Ylityö     " totalsRowFunction="custom" dataDxfId="129" totalsRowDxfId="77">
      <totalsRowFormula>SUM(O36:O42)</totalsRowFormula>
    </tableColumn>
  </tableColumns>
  <tableStyleInfo name="TimeSheet" showFirstColumn="1" showLastColumn="0" showRowStripes="1" showColumnStripes="0"/>
  <extLst>
    <ext xmlns:x14="http://schemas.microsoft.com/office/spreadsheetml/2009/9/main" uri="{504A1905-F514-4f6f-8877-14C23A59335A}">
      <x14:table altTextSummary="Kirjoita normaalit työtunnit ja ylityötunnit huhtikuun jokaiselle viikonpäivälle ja kaikille viikoille tähän taulukkoon. Viikoittaiset kokonaistyötunnit ja normaalit kokonaistyötunnit lasketaan automaattisesti."/>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oukokuu" displayName="Toukokuu" ref="E46:O54" totalsRowCount="1" headerRowDxfId="202" dataDxfId="200" totalsRowDxfId="198" headerRowBorderDxfId="201" tableBorderDxfId="199">
  <autoFilter ref="E46:O5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Toukokuu" totalsRowLabel="Viikoittaiset työtunnit yhteensä" dataDxfId="197" totalsRowDxfId="196"/>
    <tableColumn id="2" xr3:uid="{00000000-0010-0000-0400-000002000000}" name="Viikko 1" totalsRowFunction="custom" dataDxfId="128" totalsRowDxfId="195">
      <totalsRowFormula>SUM(F47:F53)</totalsRowFormula>
    </tableColumn>
    <tableColumn id="3" xr3:uid="{00000000-0010-0000-0400-000003000000}" name="Ylityö" totalsRowFunction="custom" dataDxfId="127" totalsRowDxfId="194">
      <totalsRowFormula>SUM(G47:G53)</totalsRowFormula>
    </tableColumn>
    <tableColumn id="4" xr3:uid="{00000000-0010-0000-0400-000004000000}" name="Viikko 2" totalsRowFunction="custom" dataDxfId="126" totalsRowDxfId="193">
      <totalsRowFormula>SUM(H47:H53)</totalsRowFormula>
    </tableColumn>
    <tableColumn id="5" xr3:uid="{00000000-0010-0000-0400-000005000000}" name="Ylityö  " totalsRowFunction="custom" dataDxfId="125" totalsRowDxfId="192">
      <totalsRowFormula>SUM(I47:I53)</totalsRowFormula>
    </tableColumn>
    <tableColumn id="6" xr3:uid="{00000000-0010-0000-0400-000006000000}" name="Viikko 3" totalsRowFunction="custom" dataDxfId="124" totalsRowDxfId="191">
      <totalsRowFormula>SUM(J47:J53)</totalsRowFormula>
    </tableColumn>
    <tableColumn id="7" xr3:uid="{00000000-0010-0000-0400-000007000000}" name="Ylityö   " totalsRowFunction="custom" dataDxfId="123" totalsRowDxfId="190">
      <totalsRowFormula>SUM(K47:K53)</totalsRowFormula>
    </tableColumn>
    <tableColumn id="8" xr3:uid="{00000000-0010-0000-0400-000008000000}" name="Viikko 4" totalsRowFunction="custom" dataDxfId="122" totalsRowDxfId="189">
      <totalsRowFormula>SUM(L47:L53)</totalsRowFormula>
    </tableColumn>
    <tableColumn id="9" xr3:uid="{00000000-0010-0000-0400-000009000000}" name="Ylityö    " totalsRowFunction="custom" dataDxfId="121" totalsRowDxfId="188">
      <totalsRowFormula>SUM(M47:M53)</totalsRowFormula>
    </tableColumn>
    <tableColumn id="10" xr3:uid="{00000000-0010-0000-0400-00000A000000}" name="Viikko 5" totalsRowFunction="custom" dataDxfId="120" totalsRowDxfId="187">
      <totalsRowFormula>SUM(N47:N53)</totalsRowFormula>
    </tableColumn>
    <tableColumn id="11" xr3:uid="{00000000-0010-0000-0400-00000B000000}" name="Ylityö     " totalsRowFunction="custom" dataDxfId="119" totalsRowDxfId="186">
      <totalsRowFormula>SUM(O47:O53)</totalsRowFormula>
    </tableColumn>
  </tableColumns>
  <tableStyleInfo name="TimeSheet" showFirstColumn="1" showLastColumn="0" showRowStripes="1" showColumnStripes="0"/>
  <extLst>
    <ext xmlns:x14="http://schemas.microsoft.com/office/spreadsheetml/2009/9/main" uri="{504A1905-F514-4f6f-8877-14C23A59335A}">
      <x14:table altTextSummary="Kirjoita normaalit työtunnit ja ylityötunnit toukokuun jokaiselle viikonpäivälle ja kaikille viikoille tähän taulukkoon. Viikoittaiset kokonaistyötunnit ja normaalit kokonaistyötunnit lasketaan automaattisesti."/>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Kesäkuu" displayName="Kesäkuu" ref="E57:O65" totalsRowCount="1" headerRowDxfId="185" dataDxfId="183" totalsRowDxfId="181" headerRowBorderDxfId="184" tableBorderDxfId="182">
  <autoFilter ref="E57:O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Kesäkuu" totalsRowLabel="Viikoittaiset työtunnit yhteensä" dataDxfId="180" totalsRowDxfId="76"/>
    <tableColumn id="2" xr3:uid="{00000000-0010-0000-0500-000002000000}" name="Viikko 1" totalsRowFunction="custom" dataDxfId="118" totalsRowDxfId="75">
      <totalsRowFormula>SUM(F58:F64)</totalsRowFormula>
    </tableColumn>
    <tableColumn id="3" xr3:uid="{00000000-0010-0000-0500-000003000000}" name="Ylityö" totalsRowFunction="custom" dataDxfId="117" totalsRowDxfId="74">
      <totalsRowFormula>SUM(G58:G64)</totalsRowFormula>
    </tableColumn>
    <tableColumn id="4" xr3:uid="{00000000-0010-0000-0500-000004000000}" name="Viikko 2" totalsRowFunction="custom" dataDxfId="116" totalsRowDxfId="73">
      <totalsRowFormula>SUM(H58:H64)</totalsRowFormula>
    </tableColumn>
    <tableColumn id="5" xr3:uid="{00000000-0010-0000-0500-000005000000}" name="Ylityö  " totalsRowFunction="custom" dataDxfId="115" totalsRowDxfId="72">
      <totalsRowFormula>SUM(I58:I64)</totalsRowFormula>
    </tableColumn>
    <tableColumn id="6" xr3:uid="{00000000-0010-0000-0500-000006000000}" name="Viikko 3" totalsRowFunction="custom" dataDxfId="114" totalsRowDxfId="71">
      <totalsRowFormula>SUM(J58:J64)</totalsRowFormula>
    </tableColumn>
    <tableColumn id="7" xr3:uid="{00000000-0010-0000-0500-000007000000}" name="Ylityö   " totalsRowFunction="custom" dataDxfId="113" totalsRowDxfId="70">
      <totalsRowFormula>SUM(K58:K64)</totalsRowFormula>
    </tableColumn>
    <tableColumn id="8" xr3:uid="{00000000-0010-0000-0500-000008000000}" name="Viikko 4" totalsRowFunction="custom" dataDxfId="112" totalsRowDxfId="69">
      <totalsRowFormula>SUM(L58:L64)</totalsRowFormula>
    </tableColumn>
    <tableColumn id="9" xr3:uid="{00000000-0010-0000-0500-000009000000}" name="Ylityö    " totalsRowFunction="custom" dataDxfId="111" totalsRowDxfId="68">
      <totalsRowFormula>SUM(M58:M64)</totalsRowFormula>
    </tableColumn>
    <tableColumn id="10" xr3:uid="{00000000-0010-0000-0500-00000A000000}" name="Viikko 5" totalsRowFunction="custom" dataDxfId="110" totalsRowDxfId="67">
      <totalsRowFormula>SUM(N58:N64)</totalsRowFormula>
    </tableColumn>
    <tableColumn id="11" xr3:uid="{00000000-0010-0000-0500-00000B000000}" name="Ylityö     " totalsRowFunction="custom" dataDxfId="109" totalsRowDxfId="66">
      <totalsRowFormula>SUM(O58:O64)</totalsRowFormula>
    </tableColumn>
  </tableColumns>
  <tableStyleInfo name="TimeSheet" showFirstColumn="1" showLastColumn="0" showRowStripes="1" showColumnStripes="0"/>
  <extLst>
    <ext xmlns:x14="http://schemas.microsoft.com/office/spreadsheetml/2009/9/main" uri="{504A1905-F514-4f6f-8877-14C23A59335A}">
      <x14:table altTextSummary="Kirjoita normaalit työtunnit ja ylityötunnit kesäkuun jokaiselle viikonpäivälle ja kaikille viikoille tähän taulukkoon. Viikoittaiset kokonaistyötunnit ja normaalit kokonaistyötunnit lasketaan automaattisesti."/>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Heinäkuu" displayName="Heinäkuu" ref="E68:O76" totalsRowCount="1" headerRowDxfId="179" dataDxfId="177" totalsRowDxfId="175" headerRowBorderDxfId="178" tableBorderDxfId="176">
  <autoFilter ref="E68:O7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Heinäkuu" totalsRowLabel="Viikoittaiset työtunnit yhteensä" dataDxfId="174" totalsRowDxfId="65"/>
    <tableColumn id="2" xr3:uid="{00000000-0010-0000-0600-000002000000}" name="Viikko 1" totalsRowFunction="custom" dataDxfId="108" totalsRowDxfId="64">
      <totalsRowFormula>SUM(F69:F75)</totalsRowFormula>
    </tableColumn>
    <tableColumn id="3" xr3:uid="{00000000-0010-0000-0600-000003000000}" name="Ylityö" totalsRowFunction="custom" dataDxfId="107" totalsRowDxfId="63">
      <totalsRowFormula>SUM(G69:G75)</totalsRowFormula>
    </tableColumn>
    <tableColumn id="4" xr3:uid="{00000000-0010-0000-0600-000004000000}" name="Viikko 2" totalsRowFunction="custom" dataDxfId="106" totalsRowDxfId="62">
      <totalsRowFormula>SUM(H69:H75)</totalsRowFormula>
    </tableColumn>
    <tableColumn id="5" xr3:uid="{00000000-0010-0000-0600-000005000000}" name="Ylityö " totalsRowFunction="custom" dataDxfId="105" totalsRowDxfId="61">
      <totalsRowFormula>SUM(I69:I75)</totalsRowFormula>
    </tableColumn>
    <tableColumn id="6" xr3:uid="{00000000-0010-0000-0600-000006000000}" name="Viikko 3" totalsRowFunction="custom" dataDxfId="104" totalsRowDxfId="60">
      <totalsRowFormula>SUM(J69:J75)</totalsRowFormula>
    </tableColumn>
    <tableColumn id="7" xr3:uid="{00000000-0010-0000-0600-000007000000}" name="Ylityö  " totalsRowFunction="custom" dataDxfId="103" totalsRowDxfId="59">
      <totalsRowFormula>SUM(K69:K75)</totalsRowFormula>
    </tableColumn>
    <tableColumn id="8" xr3:uid="{00000000-0010-0000-0600-000008000000}" name="Viikko 4" totalsRowFunction="custom" dataDxfId="102" totalsRowDxfId="58">
      <totalsRowFormula>SUM(L69:L75)</totalsRowFormula>
    </tableColumn>
    <tableColumn id="9" xr3:uid="{00000000-0010-0000-0600-000009000000}" name="Ylityö   " totalsRowFunction="custom" dataDxfId="101" totalsRowDxfId="57">
      <totalsRowFormula>SUM(M69:M75)</totalsRowFormula>
    </tableColumn>
    <tableColumn id="10" xr3:uid="{00000000-0010-0000-0600-00000A000000}" name="Viikko 5" totalsRowFunction="custom" dataDxfId="100" totalsRowDxfId="56">
      <totalsRowFormula>SUM(N69:N75)</totalsRowFormula>
    </tableColumn>
    <tableColumn id="11" xr3:uid="{00000000-0010-0000-0600-00000B000000}" name="Ylityö     " totalsRowFunction="custom" dataDxfId="99" totalsRowDxfId="55">
      <totalsRowFormula>SUM(O69:O75)</totalsRowFormula>
    </tableColumn>
  </tableColumns>
  <tableStyleInfo name="TimeSheet" showFirstColumn="1" showLastColumn="0" showRowStripes="1" showColumnStripes="0"/>
  <extLst>
    <ext xmlns:x14="http://schemas.microsoft.com/office/spreadsheetml/2009/9/main" uri="{504A1905-F514-4f6f-8877-14C23A59335A}">
      <x14:table altTextSummary="Kirjoita normaalit työtunnit ja ylityötunnit heinäkuun jokaiselle viikonpäivälle ja kaikille viikoille tähän taulukkoon. Viikoittaiset kokonaistyötunnit ja normaalit kokonaistyötunnit lasketaan automaattisesti."/>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36DE58-F08D-41DE-B5C7-080CA996FFC3}" name="Lokakuu" displayName="Lokakuu" ref="E101:O109" totalsRowCount="1" headerRowDxfId="173" headerRowBorderDxfId="172" tableBorderDxfId="171">
  <autoFilter ref="E101:O108" xr:uid="{7738120B-AE60-464B-BBB2-E824483518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26FBE38-62DA-48A4-BD13-30BC4141F5C3}" name="Lokakuu" totalsRowLabel="Viikoittaiset työtunnit yhteensä" totalsRowDxfId="32"/>
    <tableColumn id="2" xr3:uid="{EAA6CD08-D237-4AB1-A3B7-0658489595A6}" name="Viikko 1" totalsRowFunction="sum" totalsRowDxfId="31"/>
    <tableColumn id="3" xr3:uid="{E46C106C-D054-4212-90C2-B908BE72E608}" name="Ylityö" totalsRowFunction="sum" totalsRowDxfId="30"/>
    <tableColumn id="4" xr3:uid="{E669B4EB-D44F-428E-A64B-864E5538E354}" name="Viikko 2" totalsRowFunction="sum" totalsRowDxfId="29"/>
    <tableColumn id="5" xr3:uid="{943D887D-EB21-43FC-97A6-D2BAAE43958D}" name="Ylityö " totalsRowFunction="sum" totalsRowDxfId="28"/>
    <tableColumn id="6" xr3:uid="{E0410AFF-9A81-4570-8336-C1C0B94AE31F}" name="Viikko 3" totalsRowFunction="sum" totalsRowDxfId="27"/>
    <tableColumn id="7" xr3:uid="{0A2C7DCA-4487-4AE6-A45E-EF1989C96BDD}" name="Ylityö  " totalsRowFunction="sum" totalsRowDxfId="26"/>
    <tableColumn id="8" xr3:uid="{DE4CFC82-2A30-4F0A-8BCF-180B0B9203AE}" name="Viikko 4" totalsRowFunction="sum" totalsRowDxfId="25"/>
    <tableColumn id="9" xr3:uid="{C83710AB-6715-448C-BFDD-C2ED42F8939A}" name="Ylityö   " totalsRowFunction="sum" totalsRowDxfId="24"/>
    <tableColumn id="10" xr3:uid="{24B905EA-2DE0-49F5-8CCB-53B703CC28CA}" name="Viikko 5" totalsRowFunction="sum" totalsRowDxfId="23"/>
    <tableColumn id="11" xr3:uid="{A2553B1A-B036-4F0E-9A0D-E1CEA0EE0C11}" name="Ylityö    " totalsRowFunction="sum" totalsRowDxfId="22"/>
  </tableColumns>
  <tableStyleInfo name="TimeSheet" showFirstColumn="1" showLastColumn="0" showRowStripes="0" showColumnStripes="0"/>
  <extLst>
    <ext xmlns:x14="http://schemas.microsoft.com/office/spreadsheetml/2009/9/main" uri="{504A1905-F514-4f6f-8877-14C23A59335A}">
      <x14:table altTextSummary="Kirjoita normaalit työtunnit ja ylityötunnit lokakuun jokaiselle viikonpäivälle ja kaikille viikoille tähän taulukkoon. Viikoittaiset kokonaistyötunnit ja normaalit kokonaistyötunnit lasketaan automaattisesti."/>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9E75F0-9A12-46A1-B707-F17114423A31}" name="Marraskuu" displayName="Marraskuu" ref="E112:O120" totalsRowCount="1" headerRowDxfId="170" headerRowBorderDxfId="169" tableBorderDxfId="168">
  <autoFilter ref="E112:O119" xr:uid="{3A7E7495-FF0F-42C9-93ED-76669D5559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4A2CBF1-2B8D-43A2-81AC-170A2DF7CA68}" name="Marraskuu" totalsRowLabel="Viikoittaiset työtunnit yhteensä" totalsRowDxfId="21"/>
    <tableColumn id="2" xr3:uid="{FA8DA2C8-8CCB-4717-AFAB-CC50B17D67DB}" name="Viikko 1" totalsRowFunction="sum" totalsRowDxfId="20"/>
    <tableColumn id="3" xr3:uid="{31D5831C-6591-4745-A6CF-CA386A418AED}" name="Ylityö" totalsRowFunction="sum" totalsRowDxfId="19"/>
    <tableColumn id="4" xr3:uid="{B9E22EEC-B5FD-436F-9D89-51A4E36DEB3D}" name="Viikko 2" totalsRowFunction="sum" totalsRowDxfId="18"/>
    <tableColumn id="5" xr3:uid="{1EA92D92-F6A2-4810-8D27-385BA5004175}" name="Ylityö " totalsRowFunction="sum" totalsRowDxfId="17"/>
    <tableColumn id="6" xr3:uid="{CCB4FB4F-B2CF-4855-B11E-7DBFD861A163}" name="Viikko 3" totalsRowFunction="sum" totalsRowDxfId="16"/>
    <tableColumn id="7" xr3:uid="{B05D444E-57D6-4AE6-AB56-6D5206ABC9BA}" name="Ylityö  " totalsRowFunction="sum" totalsRowDxfId="15"/>
    <tableColumn id="8" xr3:uid="{098B34DD-5E46-4CCA-BCB7-03538BE8208A}" name="Viikko 4" totalsRowFunction="sum" totalsRowDxfId="14"/>
    <tableColumn id="9" xr3:uid="{0D401A23-4B51-4DFF-81F1-F1B876D7BB9A}" name="Ylityö    " totalsRowFunction="sum" totalsRowDxfId="13"/>
    <tableColumn id="10" xr3:uid="{97C5530B-7280-44ED-9B49-6834DB3BE39C}" name="Viikko 5" totalsRowFunction="sum" totalsRowDxfId="12"/>
    <tableColumn id="11" xr3:uid="{1D1AFEAB-2784-48F3-8CBD-E02B102AB5B9}" name="Ylityö     " totalsRowFunction="sum" totalsRowDxfId="11"/>
  </tableColumns>
  <tableStyleInfo name="TimeSheet" showFirstColumn="1" showLastColumn="0" showRowStripes="1" showColumnStripes="0"/>
  <extLst>
    <ext xmlns:x14="http://schemas.microsoft.com/office/spreadsheetml/2009/9/main" uri="{504A1905-F514-4f6f-8877-14C23A59335A}">
      <x14:table altTextSummary="Kirjoita normaalit työtunnit ja ylityötunnit marraskuun jokaiselle viikonpäivälle ja kaikille viikoille tähän taulukkoon. Viikoittaiset kokonaistyötunnit ja normaalit kokonaistyötunnit lasketaan automaattisesti."/>
    </ext>
  </extLst>
</table>
</file>

<file path=xl/theme/theme1.xml><?xml version="1.0" encoding="utf-8"?>
<a:theme xmlns:a="http://schemas.openxmlformats.org/drawingml/2006/main" name="QLS">
  <a:themeElements>
    <a:clrScheme name="Custom 238">
      <a:dk1>
        <a:sysClr val="windowText" lastClr="000000"/>
      </a:dk1>
      <a:lt1>
        <a:sysClr val="window" lastClr="FFFFFF"/>
      </a:lt1>
      <a:dk2>
        <a:srgbClr val="232351"/>
      </a:dk2>
      <a:lt2>
        <a:srgbClr val="82FFFF"/>
      </a:lt2>
      <a:accent1>
        <a:srgbClr val="9ACD4C"/>
      </a:accent1>
      <a:accent2>
        <a:srgbClr val="F15D5F"/>
      </a:accent2>
      <a:accent3>
        <a:srgbClr val="D35940"/>
      </a:accent3>
      <a:accent4>
        <a:srgbClr val="B258D3"/>
      </a:accent4>
      <a:accent5>
        <a:srgbClr val="63A0CC"/>
      </a:accent5>
      <a:accent6>
        <a:srgbClr val="1E1838"/>
      </a:accent6>
      <a:hlink>
        <a:srgbClr val="B8FA56"/>
      </a:hlink>
      <a:folHlink>
        <a:srgbClr val="7AF8CC"/>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8"/>
  <sheetViews>
    <sheetView showGridLines="0" tabSelected="1" workbookViewId="0"/>
  </sheetViews>
  <sheetFormatPr defaultColWidth="8.7109375" defaultRowHeight="30" customHeight="1" x14ac:dyDescent="0.2"/>
  <cols>
    <col min="1" max="1" width="2.7109375" style="61" customWidth="1"/>
    <col min="2" max="2" width="82.140625" style="61" customWidth="1"/>
    <col min="3" max="3" width="2.7109375" style="61" customWidth="1"/>
    <col min="4" max="16384" width="8.7109375" style="61"/>
  </cols>
  <sheetData>
    <row r="1" spans="2:2" ht="30" customHeight="1" thickBot="1" x14ac:dyDescent="0.45">
      <c r="B1" s="60" t="s">
        <v>0</v>
      </c>
    </row>
    <row r="2" spans="2:2" ht="30" customHeight="1" thickTop="1" x14ac:dyDescent="0.2">
      <c r="B2" s="61" t="s">
        <v>71</v>
      </c>
    </row>
    <row r="3" spans="2:2" ht="30" customHeight="1" x14ac:dyDescent="0.2">
      <c r="B3" s="61" t="s">
        <v>1</v>
      </c>
    </row>
    <row r="4" spans="2:2" ht="30" customHeight="1" x14ac:dyDescent="0.2">
      <c r="B4" s="61" t="s">
        <v>2</v>
      </c>
    </row>
    <row r="5" spans="2:2" ht="30" customHeight="1" x14ac:dyDescent="0.2">
      <c r="B5" s="61" t="s">
        <v>3</v>
      </c>
    </row>
    <row r="6" spans="2:2" ht="45" customHeight="1" x14ac:dyDescent="0.2">
      <c r="B6" s="76" t="s">
        <v>4</v>
      </c>
    </row>
    <row r="7" spans="2:2" ht="45" customHeight="1" x14ac:dyDescent="0.2">
      <c r="B7" s="61" t="s">
        <v>5</v>
      </c>
    </row>
    <row r="8" spans="2:2" ht="30" customHeight="1" x14ac:dyDescent="0.2">
      <c r="B8"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autoPageBreaks="0" fitToPage="1"/>
  </sheetPr>
  <dimension ref="A1:P133"/>
  <sheetViews>
    <sheetView showGridLines="0" zoomScaleNormal="100" workbookViewId="0"/>
  </sheetViews>
  <sheetFormatPr defaultRowHeight="12.75" x14ac:dyDescent="0.2"/>
  <cols>
    <col min="1" max="1" width="2.85546875" style="58" customWidth="1"/>
    <col min="2" max="2" width="26.140625" style="32" customWidth="1"/>
    <col min="3" max="3" width="22.7109375" style="32" customWidth="1"/>
    <col min="4" max="4" width="2.5703125" style="32" customWidth="1"/>
    <col min="5" max="5" width="37" style="32" bestFit="1" customWidth="1"/>
    <col min="6" max="6" width="12.5703125" style="32" customWidth="1"/>
    <col min="7" max="7" width="21.5703125" style="74" customWidth="1"/>
    <col min="8" max="8" width="12.5703125" style="74" customWidth="1"/>
    <col min="9" max="9" width="21.5703125" style="74" customWidth="1"/>
    <col min="10" max="10" width="12.5703125" style="74" customWidth="1"/>
    <col min="11" max="11" width="21.5703125" style="74" customWidth="1"/>
    <col min="12" max="12" width="12.5703125" style="74" customWidth="1"/>
    <col min="13" max="13" width="21.5703125" style="74" customWidth="1"/>
    <col min="14" max="14" width="12.5703125" style="74" customWidth="1"/>
    <col min="15" max="15" width="21.5703125" style="74" customWidth="1"/>
    <col min="16" max="16" width="2.5703125" style="32" customWidth="1"/>
  </cols>
  <sheetData>
    <row r="1" spans="1:16" ht="99.95" customHeight="1" thickBot="1" x14ac:dyDescent="0.9">
      <c r="A1" s="57" t="s">
        <v>7</v>
      </c>
      <c r="B1" s="78" t="s">
        <v>70</v>
      </c>
      <c r="C1" s="78"/>
      <c r="D1" s="73"/>
      <c r="E1" s="79" t="s">
        <v>35</v>
      </c>
      <c r="F1" s="79"/>
      <c r="G1" s="79"/>
      <c r="H1" s="79"/>
      <c r="I1" s="79"/>
      <c r="J1" s="79"/>
      <c r="K1" s="79"/>
      <c r="L1" s="79"/>
      <c r="M1" s="79"/>
      <c r="N1" s="79"/>
      <c r="O1" s="79"/>
      <c r="P1" s="75"/>
    </row>
    <row r="2" spans="1:16" ht="30" customHeight="1" thickTop="1" thickBot="1" x14ac:dyDescent="0.35">
      <c r="A2" s="59" t="s">
        <v>72</v>
      </c>
      <c r="B2" s="72" t="s">
        <v>28</v>
      </c>
      <c r="C2" s="86"/>
      <c r="D2" s="33"/>
      <c r="E2" s="30" t="s">
        <v>36</v>
      </c>
      <c r="F2" s="1" t="s">
        <v>59</v>
      </c>
      <c r="G2" s="1" t="s">
        <v>60</v>
      </c>
      <c r="H2" s="1" t="s">
        <v>61</v>
      </c>
      <c r="I2" s="1" t="s">
        <v>62</v>
      </c>
      <c r="J2" s="1" t="s">
        <v>64</v>
      </c>
      <c r="K2" s="1" t="s">
        <v>65</v>
      </c>
      <c r="L2" s="1" t="s">
        <v>66</v>
      </c>
      <c r="M2" s="1" t="s">
        <v>67</v>
      </c>
      <c r="N2" s="1" t="s">
        <v>68</v>
      </c>
      <c r="O2" s="1" t="s">
        <v>69</v>
      </c>
      <c r="P2" s="37"/>
    </row>
    <row r="3" spans="1:16" ht="15" thickBot="1" x14ac:dyDescent="0.35">
      <c r="A3" s="58" t="s">
        <v>8</v>
      </c>
      <c r="B3" s="34" t="s">
        <v>29</v>
      </c>
      <c r="C3" s="22"/>
      <c r="D3" s="36"/>
      <c r="E3" s="31" t="s">
        <v>37</v>
      </c>
      <c r="F3" s="28">
        <v>8</v>
      </c>
      <c r="G3" s="29"/>
      <c r="H3" s="29"/>
      <c r="I3" s="29"/>
      <c r="J3" s="29"/>
      <c r="K3" s="29"/>
      <c r="L3" s="29"/>
      <c r="M3" s="29"/>
      <c r="N3" s="29"/>
      <c r="O3" s="29"/>
      <c r="P3" s="37"/>
    </row>
    <row r="4" spans="1:16" ht="15" thickBot="1" x14ac:dyDescent="0.35">
      <c r="A4" s="58" t="s">
        <v>9</v>
      </c>
      <c r="B4" s="34" t="s">
        <v>30</v>
      </c>
      <c r="C4" s="35"/>
      <c r="D4" s="36"/>
      <c r="E4" s="31" t="s">
        <v>38</v>
      </c>
      <c r="F4" s="28">
        <v>8</v>
      </c>
      <c r="G4" s="29">
        <v>2</v>
      </c>
      <c r="H4" s="29"/>
      <c r="I4" s="29"/>
      <c r="J4" s="29"/>
      <c r="K4" s="29"/>
      <c r="L4" s="29"/>
      <c r="M4" s="29"/>
      <c r="N4" s="29"/>
      <c r="O4" s="29"/>
      <c r="P4" s="37"/>
    </row>
    <row r="5" spans="1:16" ht="15" thickBot="1" x14ac:dyDescent="0.35">
      <c r="A5" s="58" t="s">
        <v>10</v>
      </c>
      <c r="B5" s="34" t="s">
        <v>31</v>
      </c>
      <c r="C5" s="35"/>
      <c r="D5" s="37"/>
      <c r="E5" s="31" t="s">
        <v>39</v>
      </c>
      <c r="F5" s="28"/>
      <c r="G5" s="29"/>
      <c r="H5" s="29"/>
      <c r="I5" s="29"/>
      <c r="J5" s="29"/>
      <c r="K5" s="29"/>
      <c r="L5" s="29"/>
      <c r="M5" s="29"/>
      <c r="N5" s="29"/>
      <c r="O5" s="29"/>
      <c r="P5" s="37"/>
    </row>
    <row r="6" spans="1:16" ht="14.25" x14ac:dyDescent="0.3">
      <c r="D6" s="37"/>
      <c r="E6" s="31" t="s">
        <v>40</v>
      </c>
      <c r="F6" s="28"/>
      <c r="G6" s="29"/>
      <c r="H6" s="29"/>
      <c r="I6" s="29"/>
      <c r="J6" s="29"/>
      <c r="K6" s="29"/>
      <c r="L6" s="29"/>
      <c r="M6" s="29"/>
      <c r="N6" s="29"/>
      <c r="O6" s="29"/>
      <c r="P6" s="37"/>
    </row>
    <row r="7" spans="1:16" ht="14.25" x14ac:dyDescent="0.3">
      <c r="B7" s="34"/>
      <c r="D7" s="37"/>
      <c r="E7" s="31" t="s">
        <v>41</v>
      </c>
      <c r="F7" s="28"/>
      <c r="G7" s="29"/>
      <c r="H7" s="29"/>
      <c r="I7" s="29"/>
      <c r="J7" s="29"/>
      <c r="K7" s="29"/>
      <c r="L7" s="29"/>
      <c r="M7" s="29"/>
      <c r="N7" s="29"/>
      <c r="O7" s="29"/>
      <c r="P7" s="37"/>
    </row>
    <row r="8" spans="1:16" ht="14.25" x14ac:dyDescent="0.3">
      <c r="D8" s="37"/>
      <c r="E8" s="31" t="s">
        <v>42</v>
      </c>
      <c r="F8" s="28"/>
      <c r="G8" s="29"/>
      <c r="H8" s="29"/>
      <c r="I8" s="29"/>
      <c r="J8" s="29"/>
      <c r="K8" s="29"/>
      <c r="L8" s="29"/>
      <c r="M8" s="29"/>
      <c r="N8" s="29"/>
      <c r="O8" s="29"/>
      <c r="P8" s="37"/>
    </row>
    <row r="9" spans="1:16" ht="15" thickBot="1" x14ac:dyDescent="0.35">
      <c r="A9" s="58" t="s">
        <v>11</v>
      </c>
      <c r="B9" s="72" t="s">
        <v>32</v>
      </c>
      <c r="C9" s="38">
        <f>Normaalit_työtunnit</f>
        <v>31</v>
      </c>
      <c r="D9" s="40"/>
      <c r="E9" s="31" t="s">
        <v>43</v>
      </c>
      <c r="F9" s="28"/>
      <c r="G9" s="29"/>
      <c r="H9" s="29"/>
      <c r="I9" s="29"/>
      <c r="J9" s="29"/>
      <c r="K9" s="29"/>
      <c r="L9" s="29"/>
      <c r="M9" s="29"/>
      <c r="N9" s="29"/>
      <c r="O9" s="29"/>
      <c r="P9" s="37"/>
    </row>
    <row r="10" spans="1:16" ht="15" customHeight="1" thickBot="1" x14ac:dyDescent="0.35">
      <c r="A10" s="58" t="s">
        <v>12</v>
      </c>
      <c r="B10" s="34" t="s">
        <v>33</v>
      </c>
      <c r="C10" s="39">
        <f>Ylityötunnit</f>
        <v>4</v>
      </c>
      <c r="D10" s="41"/>
      <c r="E10" s="48" t="s">
        <v>44</v>
      </c>
      <c r="F10" s="25">
        <f t="shared" ref="F10:O10" si="0">SUM(F3:F9)</f>
        <v>16</v>
      </c>
      <c r="G10" s="26">
        <f t="shared" si="0"/>
        <v>2</v>
      </c>
      <c r="H10" s="26">
        <f t="shared" si="0"/>
        <v>0</v>
      </c>
      <c r="I10" s="26">
        <f t="shared" si="0"/>
        <v>0</v>
      </c>
      <c r="J10" s="26">
        <f t="shared" si="0"/>
        <v>0</v>
      </c>
      <c r="K10" s="26">
        <f t="shared" si="0"/>
        <v>0</v>
      </c>
      <c r="L10" s="26">
        <f t="shared" si="0"/>
        <v>0</v>
      </c>
      <c r="M10" s="26">
        <f t="shared" si="0"/>
        <v>0</v>
      </c>
      <c r="N10" s="26">
        <f t="shared" si="0"/>
        <v>0</v>
      </c>
      <c r="O10" s="27">
        <f t="shared" si="0"/>
        <v>0</v>
      </c>
      <c r="P10" s="37"/>
    </row>
    <row r="11" spans="1:16" ht="23.1" customHeight="1" thickBot="1" x14ac:dyDescent="0.35">
      <c r="A11" s="58" t="s">
        <v>13</v>
      </c>
      <c r="B11" s="43" t="s">
        <v>34</v>
      </c>
      <c r="C11" s="21">
        <f>Normaalit_työtunnit+Ylityötunnit</f>
        <v>35</v>
      </c>
      <c r="D11" s="42"/>
      <c r="E11" s="9" t="str">
        <f ca="1">TEXT(DATEVALUE(Tammikuu[[#Headers],[Tammikuu]]&amp;"  "&amp;YEAR(TODAY())),"kkk.")&amp;" yhteensä: Normaalit työtunnit"</f>
        <v>tammi. yhteensä: Normaalit työtunnit</v>
      </c>
      <c r="F11" s="52">
        <f>SUM(Tammikuu[Viikko 1],Tammikuu[Viikko 2],Tammikuu[Viikko 3],Tammikuu[Viikko 4],Tammikuu[Viikko 5])</f>
        <v>16</v>
      </c>
      <c r="G11" s="81" t="str">
        <f ca="1">TEXT(DATEVALUE(Tammikuu[[#Headers],[Tammikuu]]&amp;"  "&amp;YEAR(TODAY())),"kkk.")&amp;" yhteensä: Ylityö"</f>
        <v>tammi. yhteensä: Ylityö</v>
      </c>
      <c r="H11" s="81"/>
      <c r="I11" s="53">
        <f>SUM(Tammikuu[Ylityö],Tammikuu[[Ylityö  ]],Tammikuu[[Ylityö   ]],Tammikuu[[Ylityö    ]],Tammikuu[[Ylityö     ]])</f>
        <v>2</v>
      </c>
      <c r="J11" s="18"/>
      <c r="K11" s="18"/>
      <c r="L11" s="18"/>
      <c r="M11" s="18"/>
      <c r="N11" s="18"/>
      <c r="O11" s="19"/>
      <c r="P11" s="37"/>
    </row>
    <row r="12" spans="1:16" ht="22.5" customHeight="1" x14ac:dyDescent="0.3">
      <c r="B12" s="43"/>
      <c r="D12" s="37"/>
      <c r="E12" s="37"/>
      <c r="F12" s="37"/>
      <c r="G12" s="70"/>
      <c r="H12" s="70"/>
      <c r="I12" s="70"/>
      <c r="J12" s="70"/>
      <c r="K12" s="70"/>
      <c r="L12" s="70"/>
      <c r="M12" s="70"/>
      <c r="N12" s="70"/>
      <c r="O12" s="71"/>
      <c r="P12" s="37"/>
    </row>
    <row r="13" spans="1:16" ht="30" customHeight="1" thickBot="1" x14ac:dyDescent="0.25">
      <c r="A13" s="58" t="s">
        <v>73</v>
      </c>
      <c r="B13" s="44"/>
      <c r="D13" s="37"/>
      <c r="E13" s="30" t="s">
        <v>45</v>
      </c>
      <c r="F13" s="1" t="s">
        <v>59</v>
      </c>
      <c r="G13" s="12" t="s">
        <v>60</v>
      </c>
      <c r="H13" s="12" t="s">
        <v>61</v>
      </c>
      <c r="I13" s="12" t="s">
        <v>62</v>
      </c>
      <c r="J13" s="12" t="s">
        <v>64</v>
      </c>
      <c r="K13" s="12" t="s">
        <v>65</v>
      </c>
      <c r="L13" s="12" t="s">
        <v>66</v>
      </c>
      <c r="M13" s="12" t="s">
        <v>67</v>
      </c>
      <c r="N13" s="12" t="s">
        <v>68</v>
      </c>
      <c r="O13" s="23" t="s">
        <v>69</v>
      </c>
      <c r="P13" s="37"/>
    </row>
    <row r="14" spans="1:16" ht="14.25" x14ac:dyDescent="0.3">
      <c r="D14" s="37"/>
      <c r="E14" s="5" t="s">
        <v>37</v>
      </c>
      <c r="F14" s="6">
        <v>8</v>
      </c>
      <c r="G14" s="13"/>
      <c r="H14" s="13"/>
      <c r="I14" s="13"/>
      <c r="J14" s="13"/>
      <c r="K14" s="13"/>
      <c r="L14" s="13"/>
      <c r="M14" s="13"/>
      <c r="N14" s="13"/>
      <c r="O14" s="15"/>
      <c r="P14" s="37"/>
    </row>
    <row r="15" spans="1:16" ht="14.25" x14ac:dyDescent="0.3">
      <c r="B15" s="44"/>
      <c r="D15" s="40"/>
      <c r="E15" s="4" t="s">
        <v>38</v>
      </c>
      <c r="F15" s="2">
        <v>7</v>
      </c>
      <c r="G15" s="14">
        <v>2</v>
      </c>
      <c r="H15" s="14"/>
      <c r="I15" s="14"/>
      <c r="J15" s="14"/>
      <c r="K15" s="14"/>
      <c r="L15" s="14"/>
      <c r="M15" s="14"/>
      <c r="N15" s="14"/>
      <c r="O15" s="24"/>
      <c r="P15" s="37"/>
    </row>
    <row r="16" spans="1:16" ht="14.25" x14ac:dyDescent="0.3">
      <c r="B16" s="44"/>
      <c r="D16" s="37"/>
      <c r="E16" s="5" t="s">
        <v>39</v>
      </c>
      <c r="F16" s="6"/>
      <c r="G16" s="13"/>
      <c r="H16" s="13"/>
      <c r="I16" s="13"/>
      <c r="J16" s="13"/>
      <c r="K16" s="13"/>
      <c r="L16" s="13"/>
      <c r="M16" s="13"/>
      <c r="N16" s="13"/>
      <c r="O16" s="15"/>
      <c r="P16" s="37"/>
    </row>
    <row r="17" spans="1:16" ht="14.25" x14ac:dyDescent="0.3">
      <c r="D17" s="37"/>
      <c r="E17" s="4" t="s">
        <v>40</v>
      </c>
      <c r="F17" s="2"/>
      <c r="G17" s="14"/>
      <c r="H17" s="14"/>
      <c r="I17" s="14"/>
      <c r="J17" s="14"/>
      <c r="K17" s="14"/>
      <c r="L17" s="14"/>
      <c r="M17" s="14"/>
      <c r="N17" s="14"/>
      <c r="O17" s="24"/>
      <c r="P17" s="37"/>
    </row>
    <row r="18" spans="1:16" ht="14.25" x14ac:dyDescent="0.3">
      <c r="D18" s="37"/>
      <c r="E18" s="5" t="s">
        <v>41</v>
      </c>
      <c r="F18" s="6"/>
      <c r="G18" s="13"/>
      <c r="H18" s="13"/>
      <c r="I18" s="13"/>
      <c r="J18" s="13"/>
      <c r="K18" s="13"/>
      <c r="L18" s="13"/>
      <c r="M18" s="13"/>
      <c r="N18" s="13"/>
      <c r="O18" s="15"/>
      <c r="P18" s="37"/>
    </row>
    <row r="19" spans="1:16" ht="14.25" x14ac:dyDescent="0.3">
      <c r="D19" s="37"/>
      <c r="E19" s="4" t="s">
        <v>42</v>
      </c>
      <c r="F19" s="2"/>
      <c r="G19" s="14"/>
      <c r="H19" s="14"/>
      <c r="I19" s="14"/>
      <c r="J19" s="14"/>
      <c r="K19" s="14"/>
      <c r="L19" s="14"/>
      <c r="M19" s="14"/>
      <c r="N19" s="14"/>
      <c r="O19" s="24"/>
      <c r="P19" s="37"/>
    </row>
    <row r="20" spans="1:16" ht="14.25" x14ac:dyDescent="0.3">
      <c r="D20" s="37"/>
      <c r="E20" s="7" t="s">
        <v>43</v>
      </c>
      <c r="F20" s="8"/>
      <c r="G20" s="15"/>
      <c r="H20" s="15"/>
      <c r="I20" s="15"/>
      <c r="J20" s="15"/>
      <c r="K20" s="15"/>
      <c r="L20" s="15"/>
      <c r="M20" s="15"/>
      <c r="N20" s="15"/>
      <c r="O20" s="15"/>
      <c r="P20" s="37"/>
    </row>
    <row r="21" spans="1:16" ht="15" customHeight="1" thickBot="1" x14ac:dyDescent="0.35">
      <c r="D21" s="42"/>
      <c r="E21" s="48" t="s">
        <v>44</v>
      </c>
      <c r="F21" s="45">
        <f t="shared" ref="F21:O21" si="1">SUM(F14:F20)</f>
        <v>15</v>
      </c>
      <c r="G21" s="46">
        <f t="shared" si="1"/>
        <v>2</v>
      </c>
      <c r="H21" s="46">
        <f t="shared" si="1"/>
        <v>0</v>
      </c>
      <c r="I21" s="46">
        <f t="shared" si="1"/>
        <v>0</v>
      </c>
      <c r="J21" s="46">
        <f t="shared" si="1"/>
        <v>0</v>
      </c>
      <c r="K21" s="46">
        <f t="shared" si="1"/>
        <v>0</v>
      </c>
      <c r="L21" s="46">
        <f t="shared" si="1"/>
        <v>0</v>
      </c>
      <c r="M21" s="46">
        <f t="shared" si="1"/>
        <v>0</v>
      </c>
      <c r="N21" s="46">
        <f t="shared" si="1"/>
        <v>0</v>
      </c>
      <c r="O21" s="47">
        <f t="shared" si="1"/>
        <v>0</v>
      </c>
      <c r="P21" s="37"/>
    </row>
    <row r="22" spans="1:16" ht="23.1" customHeight="1" x14ac:dyDescent="0.3">
      <c r="A22" s="58" t="s">
        <v>14</v>
      </c>
      <c r="D22" s="42"/>
      <c r="E22" s="69" t="str">
        <f ca="1">TEXT(DATEVALUE(Helmikuu[[#Headers],[Helmikuu]]&amp;"  "&amp;YEAR(TODAY())),"kkk.")&amp;" yhteensä: Normaalit työtunnit"</f>
        <v>helmi. yhteensä: Normaalit työtunnit</v>
      </c>
      <c r="F22" s="50">
        <f>SUM(Helmikuu[Viikko 1],Helmikuu[Viikko 2],Helmikuu[Viikko 3],Helmikuu[Viikko 4],Helmikuu[Viikko 5])</f>
        <v>15</v>
      </c>
      <c r="G22" s="77" t="str">
        <f ca="1">TEXT(DATEVALUE(Helmikuu[[#Headers],[Helmikuu]]&amp;" "&amp;YEAR(TODAY())),"kkk.")&amp;" yhteensä: Ylityö"</f>
        <v>helmi. yhteensä: Ylityö</v>
      </c>
      <c r="H22" s="77"/>
      <c r="I22" s="51">
        <f>SUM(Helmikuu[Ylityö],Helmikuu[[Ylityö  ]],Helmikuu[[Ylityö   ]],Helmikuu[[Ylityö    ]],Helmikuu[[Ylityö     ]])</f>
        <v>2</v>
      </c>
      <c r="J22" s="16"/>
      <c r="K22" s="16"/>
      <c r="L22" s="16"/>
      <c r="M22" s="16"/>
      <c r="N22" s="16"/>
      <c r="O22" s="20"/>
      <c r="P22" s="37"/>
    </row>
    <row r="23" spans="1:16" s="3" customFormat="1" x14ac:dyDescent="0.2">
      <c r="A23" s="58"/>
      <c r="B23" s="32"/>
      <c r="C23" s="32"/>
      <c r="D23" s="37"/>
      <c r="E23" s="37"/>
      <c r="F23" s="37"/>
      <c r="G23" s="70"/>
      <c r="H23" s="70"/>
      <c r="I23" s="70"/>
      <c r="J23" s="70"/>
      <c r="K23" s="70"/>
      <c r="L23" s="70"/>
      <c r="M23" s="70"/>
      <c r="N23" s="70"/>
      <c r="O23" s="71"/>
      <c r="P23" s="37"/>
    </row>
    <row r="24" spans="1:16" ht="30" customHeight="1" thickBot="1" x14ac:dyDescent="0.25">
      <c r="A24" s="58" t="s">
        <v>74</v>
      </c>
      <c r="D24" s="37"/>
      <c r="E24" s="49" t="s">
        <v>46</v>
      </c>
      <c r="F24" s="1" t="s">
        <v>59</v>
      </c>
      <c r="G24" s="12" t="s">
        <v>60</v>
      </c>
      <c r="H24" s="12" t="s">
        <v>61</v>
      </c>
      <c r="I24" s="12" t="s">
        <v>63</v>
      </c>
      <c r="J24" s="12" t="s">
        <v>64</v>
      </c>
      <c r="K24" s="12" t="s">
        <v>62</v>
      </c>
      <c r="L24" s="12" t="s">
        <v>66</v>
      </c>
      <c r="M24" s="12" t="s">
        <v>67</v>
      </c>
      <c r="N24" s="12" t="s">
        <v>68</v>
      </c>
      <c r="O24" s="23" t="s">
        <v>69</v>
      </c>
      <c r="P24" s="37"/>
    </row>
    <row r="25" spans="1:16" ht="14.25" x14ac:dyDescent="0.3">
      <c r="D25" s="37"/>
      <c r="E25" s="5" t="s">
        <v>37</v>
      </c>
      <c r="F25" s="6"/>
      <c r="G25" s="13"/>
      <c r="H25" s="13"/>
      <c r="I25" s="13"/>
      <c r="J25" s="13"/>
      <c r="K25" s="13"/>
      <c r="L25" s="13"/>
      <c r="M25" s="13"/>
      <c r="N25" s="13"/>
      <c r="O25" s="15"/>
      <c r="P25" s="37"/>
    </row>
    <row r="26" spans="1:16" ht="14.25" x14ac:dyDescent="0.3">
      <c r="D26" s="37"/>
      <c r="E26" s="4" t="s">
        <v>38</v>
      </c>
      <c r="F26" s="2"/>
      <c r="G26" s="14"/>
      <c r="H26" s="14"/>
      <c r="I26" s="14"/>
      <c r="J26" s="14"/>
      <c r="K26" s="14"/>
      <c r="L26" s="14"/>
      <c r="M26" s="14"/>
      <c r="N26" s="14"/>
      <c r="O26" s="24"/>
      <c r="P26" s="37"/>
    </row>
    <row r="27" spans="1:16" ht="14.25" x14ac:dyDescent="0.3">
      <c r="D27" s="37"/>
      <c r="E27" s="5" t="s">
        <v>39</v>
      </c>
      <c r="F27" s="6"/>
      <c r="G27" s="13"/>
      <c r="H27" s="13"/>
      <c r="I27" s="13"/>
      <c r="J27" s="13"/>
      <c r="K27" s="13"/>
      <c r="L27" s="13"/>
      <c r="M27" s="13"/>
      <c r="N27" s="13"/>
      <c r="O27" s="15"/>
      <c r="P27" s="37"/>
    </row>
    <row r="28" spans="1:16" ht="14.25" x14ac:dyDescent="0.3">
      <c r="D28" s="37"/>
      <c r="E28" s="4" t="s">
        <v>40</v>
      </c>
      <c r="F28" s="2"/>
      <c r="G28" s="14"/>
      <c r="H28" s="14"/>
      <c r="I28" s="14"/>
      <c r="J28" s="14"/>
      <c r="K28" s="14"/>
      <c r="L28" s="14"/>
      <c r="M28" s="14"/>
      <c r="N28" s="14"/>
      <c r="O28" s="24"/>
      <c r="P28" s="37"/>
    </row>
    <row r="29" spans="1:16" ht="14.25" x14ac:dyDescent="0.3">
      <c r="D29" s="37"/>
      <c r="E29" s="5" t="s">
        <v>41</v>
      </c>
      <c r="F29" s="6"/>
      <c r="G29" s="13"/>
      <c r="H29" s="13"/>
      <c r="I29" s="13"/>
      <c r="J29" s="13"/>
      <c r="K29" s="13"/>
      <c r="L29" s="13"/>
      <c r="M29" s="13"/>
      <c r="N29" s="13"/>
      <c r="O29" s="15"/>
      <c r="P29" s="37"/>
    </row>
    <row r="30" spans="1:16" ht="14.25" x14ac:dyDescent="0.3">
      <c r="D30" s="37"/>
      <c r="E30" s="4" t="s">
        <v>42</v>
      </c>
      <c r="F30" s="2"/>
      <c r="G30" s="14"/>
      <c r="H30" s="14"/>
      <c r="I30" s="14"/>
      <c r="J30" s="14"/>
      <c r="K30" s="14"/>
      <c r="L30" s="14"/>
      <c r="M30" s="14"/>
      <c r="N30" s="14"/>
      <c r="O30" s="24"/>
      <c r="P30" s="37"/>
    </row>
    <row r="31" spans="1:16" ht="14.25" x14ac:dyDescent="0.3">
      <c r="D31" s="37"/>
      <c r="E31" s="7" t="s">
        <v>43</v>
      </c>
      <c r="F31" s="8"/>
      <c r="G31" s="15"/>
      <c r="H31" s="15"/>
      <c r="I31" s="15"/>
      <c r="J31" s="15"/>
      <c r="K31" s="15"/>
      <c r="L31" s="15"/>
      <c r="M31" s="15"/>
      <c r="N31" s="15"/>
      <c r="O31" s="15"/>
      <c r="P31" s="37"/>
    </row>
    <row r="32" spans="1:16" ht="15" customHeight="1" thickBot="1" x14ac:dyDescent="0.35">
      <c r="D32" s="37"/>
      <c r="E32" s="48" t="s">
        <v>44</v>
      </c>
      <c r="F32" s="45">
        <f t="shared" ref="F32:O32" si="2">SUM(F25:F31)</f>
        <v>0</v>
      </c>
      <c r="G32" s="46">
        <f t="shared" si="2"/>
        <v>0</v>
      </c>
      <c r="H32" s="46">
        <f t="shared" si="2"/>
        <v>0</v>
      </c>
      <c r="I32" s="46">
        <f t="shared" si="2"/>
        <v>0</v>
      </c>
      <c r="J32" s="46">
        <f t="shared" si="2"/>
        <v>0</v>
      </c>
      <c r="K32" s="46">
        <f t="shared" si="2"/>
        <v>0</v>
      </c>
      <c r="L32" s="46">
        <f t="shared" si="2"/>
        <v>0</v>
      </c>
      <c r="M32" s="46">
        <f t="shared" si="2"/>
        <v>0</v>
      </c>
      <c r="N32" s="46">
        <f t="shared" si="2"/>
        <v>0</v>
      </c>
      <c r="O32" s="47">
        <f t="shared" si="2"/>
        <v>0</v>
      </c>
      <c r="P32" s="37"/>
    </row>
    <row r="33" spans="1:16" ht="23.1" customHeight="1" x14ac:dyDescent="0.3">
      <c r="A33" s="58" t="s">
        <v>15</v>
      </c>
      <c r="D33" s="42"/>
      <c r="E33" s="56" t="str">
        <f ca="1">TEXT(DATEVALUE(Maaliskuu[[#Headers],[Maaliskuu]]&amp;" "&amp;YEAR(TODAY())),"kkk.")&amp;" yhteensä: Normaalit työtunnit"</f>
        <v>maalis. yhteensä: Normaalit työtunnit</v>
      </c>
      <c r="F33" s="54">
        <f>SUM(Maaliskuu[Viikko 1],Maaliskuu[Viikko 2],Maaliskuu[Viikko 3],Maaliskuu[Viikko 4],Maaliskuu[Viikko 5])</f>
        <v>0</v>
      </c>
      <c r="G33" s="77" t="str">
        <f ca="1">TEXT(DATEVALUE(Maaliskuu[[#Headers],[Maaliskuu]]&amp;" "&amp;YEAR(TODAY())),"kkk.")&amp;" yhteensä: Ylityö"</f>
        <v>maalis. yhteensä: Ylityö</v>
      </c>
      <c r="H33" s="77"/>
      <c r="I33" s="55">
        <f>SUM(Maaliskuu[Ylityö],Maaliskuu[[Ylityö ]],Maaliskuu[[Ylityö  ]],Maaliskuu[[Ylityö    ]],Maaliskuu[[Ylityö     ]])</f>
        <v>0</v>
      </c>
      <c r="J33" s="16"/>
      <c r="K33" s="16"/>
      <c r="L33" s="16"/>
      <c r="M33" s="16"/>
      <c r="N33" s="16"/>
      <c r="O33" s="20"/>
      <c r="P33" s="37"/>
    </row>
    <row r="34" spans="1:16" ht="42" customHeight="1" thickBot="1" x14ac:dyDescent="0.45">
      <c r="A34" s="58" t="s">
        <v>16</v>
      </c>
      <c r="D34" s="42"/>
      <c r="E34" s="80" t="s">
        <v>47</v>
      </c>
      <c r="F34" s="80"/>
      <c r="G34" s="80"/>
      <c r="H34" s="80"/>
      <c r="I34" s="80"/>
      <c r="J34" s="80"/>
      <c r="K34" s="80"/>
      <c r="L34" s="80"/>
      <c r="M34" s="80"/>
      <c r="N34" s="80"/>
      <c r="O34" s="80"/>
      <c r="P34" s="37"/>
    </row>
    <row r="35" spans="1:16" ht="30" customHeight="1" thickTop="1" thickBot="1" x14ac:dyDescent="0.25">
      <c r="A35" s="58" t="s">
        <v>75</v>
      </c>
      <c r="D35" s="37"/>
      <c r="E35" s="49" t="s">
        <v>48</v>
      </c>
      <c r="F35" s="1" t="s">
        <v>59</v>
      </c>
      <c r="G35" s="12" t="s">
        <v>60</v>
      </c>
      <c r="H35" s="12" t="s">
        <v>61</v>
      </c>
      <c r="I35" s="12" t="s">
        <v>62</v>
      </c>
      <c r="J35" s="12" t="s">
        <v>64</v>
      </c>
      <c r="K35" s="12" t="s">
        <v>65</v>
      </c>
      <c r="L35" s="12" t="s">
        <v>66</v>
      </c>
      <c r="M35" s="12" t="s">
        <v>67</v>
      </c>
      <c r="N35" s="12" t="s">
        <v>68</v>
      </c>
      <c r="O35" s="23" t="s">
        <v>69</v>
      </c>
      <c r="P35" s="37"/>
    </row>
    <row r="36" spans="1:16" ht="14.25" x14ac:dyDescent="0.3">
      <c r="D36" s="37"/>
      <c r="E36" s="5" t="s">
        <v>37</v>
      </c>
      <c r="F36" s="6"/>
      <c r="G36" s="13"/>
      <c r="H36" s="13"/>
      <c r="I36" s="13"/>
      <c r="J36" s="13"/>
      <c r="K36" s="13"/>
      <c r="L36" s="13"/>
      <c r="M36" s="13"/>
      <c r="N36" s="13"/>
      <c r="O36" s="15"/>
      <c r="P36" s="37"/>
    </row>
    <row r="37" spans="1:16" ht="14.25" x14ac:dyDescent="0.3">
      <c r="D37" s="37"/>
      <c r="E37" s="4" t="s">
        <v>38</v>
      </c>
      <c r="F37" s="2"/>
      <c r="G37" s="14"/>
      <c r="H37" s="14"/>
      <c r="I37" s="14"/>
      <c r="J37" s="14"/>
      <c r="K37" s="14"/>
      <c r="L37" s="14"/>
      <c r="M37" s="14"/>
      <c r="N37" s="14"/>
      <c r="O37" s="24"/>
      <c r="P37" s="37"/>
    </row>
    <row r="38" spans="1:16" ht="14.25" x14ac:dyDescent="0.3">
      <c r="D38" s="37"/>
      <c r="E38" s="5" t="s">
        <v>39</v>
      </c>
      <c r="F38" s="6"/>
      <c r="G38" s="13"/>
      <c r="H38" s="13"/>
      <c r="I38" s="13"/>
      <c r="J38" s="13"/>
      <c r="K38" s="13"/>
      <c r="L38" s="13"/>
      <c r="M38" s="13"/>
      <c r="N38" s="13"/>
      <c r="O38" s="15"/>
      <c r="P38" s="37"/>
    </row>
    <row r="39" spans="1:16" ht="14.25" x14ac:dyDescent="0.3">
      <c r="D39" s="37"/>
      <c r="E39" s="4" t="s">
        <v>40</v>
      </c>
      <c r="F39" s="2"/>
      <c r="G39" s="14"/>
      <c r="H39" s="14"/>
      <c r="I39" s="14"/>
      <c r="J39" s="14"/>
      <c r="K39" s="14"/>
      <c r="L39" s="14"/>
      <c r="M39" s="14"/>
      <c r="N39" s="14"/>
      <c r="O39" s="24"/>
      <c r="P39" s="37"/>
    </row>
    <row r="40" spans="1:16" ht="14.25" x14ac:dyDescent="0.3">
      <c r="D40" s="37"/>
      <c r="E40" s="5" t="s">
        <v>41</v>
      </c>
      <c r="F40" s="6"/>
      <c r="G40" s="13"/>
      <c r="H40" s="13"/>
      <c r="I40" s="13"/>
      <c r="J40" s="13"/>
      <c r="K40" s="13"/>
      <c r="L40" s="13"/>
      <c r="M40" s="13"/>
      <c r="N40" s="13"/>
      <c r="O40" s="15"/>
      <c r="P40" s="37"/>
    </row>
    <row r="41" spans="1:16" ht="14.25" x14ac:dyDescent="0.3">
      <c r="D41" s="37"/>
      <c r="E41" s="4" t="s">
        <v>42</v>
      </c>
      <c r="F41" s="2"/>
      <c r="G41" s="14"/>
      <c r="H41" s="14"/>
      <c r="I41" s="14"/>
      <c r="J41" s="14"/>
      <c r="K41" s="14"/>
      <c r="L41" s="14"/>
      <c r="M41" s="14"/>
      <c r="N41" s="14"/>
      <c r="O41" s="24"/>
      <c r="P41" s="37"/>
    </row>
    <row r="42" spans="1:16" ht="14.25" x14ac:dyDescent="0.3">
      <c r="D42" s="37"/>
      <c r="E42" s="7" t="s">
        <v>43</v>
      </c>
      <c r="F42" s="8"/>
      <c r="G42" s="15"/>
      <c r="H42" s="15"/>
      <c r="I42" s="15"/>
      <c r="J42" s="15"/>
      <c r="K42" s="15"/>
      <c r="L42" s="15"/>
      <c r="M42" s="15"/>
      <c r="N42" s="15"/>
      <c r="O42" s="15"/>
      <c r="P42" s="37"/>
    </row>
    <row r="43" spans="1:16" ht="15" customHeight="1" thickBot="1" x14ac:dyDescent="0.35">
      <c r="D43" s="42"/>
      <c r="E43" s="48" t="s">
        <v>44</v>
      </c>
      <c r="F43" s="45">
        <f t="shared" ref="F43:O43" si="3">SUM(F36:F42)</f>
        <v>0</v>
      </c>
      <c r="G43" s="46">
        <f t="shared" si="3"/>
        <v>0</v>
      </c>
      <c r="H43" s="46">
        <f t="shared" si="3"/>
        <v>0</v>
      </c>
      <c r="I43" s="46">
        <f t="shared" si="3"/>
        <v>0</v>
      </c>
      <c r="J43" s="46">
        <f t="shared" si="3"/>
        <v>0</v>
      </c>
      <c r="K43" s="46">
        <f t="shared" si="3"/>
        <v>0</v>
      </c>
      <c r="L43" s="46">
        <f t="shared" si="3"/>
        <v>0</v>
      </c>
      <c r="M43" s="46">
        <f t="shared" si="3"/>
        <v>0</v>
      </c>
      <c r="N43" s="46">
        <f t="shared" si="3"/>
        <v>0</v>
      </c>
      <c r="O43" s="47">
        <f t="shared" si="3"/>
        <v>0</v>
      </c>
      <c r="P43" s="37"/>
    </row>
    <row r="44" spans="1:16" ht="21.95" customHeight="1" x14ac:dyDescent="0.3">
      <c r="A44" s="58" t="s">
        <v>17</v>
      </c>
      <c r="D44" s="42"/>
      <c r="E44" s="10" t="str">
        <f ca="1">TEXT(DATEVALUE(Huhtikuu[[#Headers],[Huhtikuu]]&amp;" "&amp;YEAR(TODAY())),"kkk.")&amp;" yhteensä: Normaalit työtunnit"</f>
        <v>huhti. yhteensä: Normaalit työtunnit</v>
      </c>
      <c r="F44" s="54">
        <f>SUM(Huhtikuu[Viikko 1],Huhtikuu[Viikko 2],Huhtikuu[Viikko 3],Huhtikuu[Viikko 4],Huhtikuu[Viikko 5])</f>
        <v>0</v>
      </c>
      <c r="G44" s="77" t="str">
        <f ca="1">TEXT(DATEVALUE(Huhtikuu[[#Headers],[Huhtikuu]]&amp;" "&amp;YEAR(TODAY())),"kkk.")&amp;" yhteensä: Ylityö"</f>
        <v>huhti. yhteensä: Ylityö</v>
      </c>
      <c r="H44" s="77"/>
      <c r="I44" s="55">
        <f>SUM(Huhtikuu[Ylityö],Huhtikuu[[Ylityö  ]],Huhtikuu[[Ylityö   ]],Huhtikuu[[Ylityö    ]],Huhtikuu[[Ylityö     ]])</f>
        <v>0</v>
      </c>
      <c r="J44" s="16"/>
      <c r="K44" s="16"/>
      <c r="L44" s="16"/>
      <c r="M44" s="16"/>
      <c r="N44" s="16"/>
      <c r="O44" s="20"/>
      <c r="P44" s="37"/>
    </row>
    <row r="45" spans="1:16" x14ac:dyDescent="0.2">
      <c r="D45" s="37"/>
      <c r="E45" s="37"/>
      <c r="F45" s="37"/>
      <c r="G45" s="70"/>
      <c r="H45" s="70"/>
      <c r="I45" s="70"/>
      <c r="J45" s="70"/>
      <c r="K45" s="70"/>
      <c r="L45" s="70"/>
      <c r="M45" s="70"/>
      <c r="N45" s="70"/>
      <c r="O45" s="70"/>
      <c r="P45" s="37"/>
    </row>
    <row r="46" spans="1:16" ht="30" customHeight="1" thickBot="1" x14ac:dyDescent="0.25">
      <c r="A46" s="58" t="s">
        <v>76</v>
      </c>
      <c r="D46" s="37"/>
      <c r="E46" s="49" t="s">
        <v>49</v>
      </c>
      <c r="F46" s="1" t="s">
        <v>59</v>
      </c>
      <c r="G46" s="12" t="s">
        <v>60</v>
      </c>
      <c r="H46" s="12" t="s">
        <v>61</v>
      </c>
      <c r="I46" s="12" t="s">
        <v>62</v>
      </c>
      <c r="J46" s="12" t="s">
        <v>64</v>
      </c>
      <c r="K46" s="12" t="s">
        <v>65</v>
      </c>
      <c r="L46" s="12" t="s">
        <v>66</v>
      </c>
      <c r="M46" s="12" t="s">
        <v>67</v>
      </c>
      <c r="N46" s="12" t="s">
        <v>68</v>
      </c>
      <c r="O46" s="23" t="s">
        <v>69</v>
      </c>
      <c r="P46" s="37"/>
    </row>
    <row r="47" spans="1:16" ht="14.25" x14ac:dyDescent="0.3">
      <c r="D47" s="37"/>
      <c r="E47" s="5" t="s">
        <v>37</v>
      </c>
      <c r="F47" s="6"/>
      <c r="G47" s="13"/>
      <c r="H47" s="13"/>
      <c r="I47" s="13"/>
      <c r="J47" s="13"/>
      <c r="K47" s="13"/>
      <c r="L47" s="13"/>
      <c r="M47" s="13"/>
      <c r="N47" s="13"/>
      <c r="O47" s="15"/>
      <c r="P47" s="37"/>
    </row>
    <row r="48" spans="1:16" ht="14.25" x14ac:dyDescent="0.3">
      <c r="D48" s="37"/>
      <c r="E48" s="4" t="s">
        <v>38</v>
      </c>
      <c r="F48" s="2"/>
      <c r="G48" s="14"/>
      <c r="H48" s="14"/>
      <c r="I48" s="14"/>
      <c r="J48" s="14"/>
      <c r="K48" s="14"/>
      <c r="L48" s="14"/>
      <c r="M48" s="14"/>
      <c r="N48" s="14"/>
      <c r="O48" s="24"/>
      <c r="P48" s="37"/>
    </row>
    <row r="49" spans="1:16" ht="14.25" x14ac:dyDescent="0.3">
      <c r="D49" s="37"/>
      <c r="E49" s="5" t="s">
        <v>39</v>
      </c>
      <c r="F49" s="6"/>
      <c r="G49" s="13"/>
      <c r="H49" s="13"/>
      <c r="I49" s="13"/>
      <c r="J49" s="13"/>
      <c r="K49" s="13"/>
      <c r="L49" s="13"/>
      <c r="M49" s="13"/>
      <c r="N49" s="13"/>
      <c r="O49" s="15"/>
      <c r="P49" s="37"/>
    </row>
    <row r="50" spans="1:16" ht="14.25" x14ac:dyDescent="0.3">
      <c r="D50" s="37"/>
      <c r="E50" s="4" t="s">
        <v>40</v>
      </c>
      <c r="F50" s="2"/>
      <c r="G50" s="14"/>
      <c r="H50" s="14"/>
      <c r="I50" s="14"/>
      <c r="J50" s="14"/>
      <c r="K50" s="14"/>
      <c r="L50" s="14"/>
      <c r="M50" s="14"/>
      <c r="N50" s="14"/>
      <c r="O50" s="24"/>
      <c r="P50" s="37"/>
    </row>
    <row r="51" spans="1:16" ht="14.25" x14ac:dyDescent="0.3">
      <c r="D51" s="37"/>
      <c r="E51" s="5" t="s">
        <v>41</v>
      </c>
      <c r="F51" s="6"/>
      <c r="G51" s="13"/>
      <c r="H51" s="13"/>
      <c r="I51" s="13"/>
      <c r="J51" s="13"/>
      <c r="K51" s="13"/>
      <c r="L51" s="13"/>
      <c r="M51" s="13"/>
      <c r="N51" s="13"/>
      <c r="O51" s="15"/>
      <c r="P51" s="37"/>
    </row>
    <row r="52" spans="1:16" ht="14.25" x14ac:dyDescent="0.3">
      <c r="D52" s="37"/>
      <c r="E52" s="4" t="s">
        <v>42</v>
      </c>
      <c r="F52" s="2"/>
      <c r="G52" s="14"/>
      <c r="H52" s="14"/>
      <c r="I52" s="14"/>
      <c r="J52" s="14"/>
      <c r="K52" s="14"/>
      <c r="L52" s="14"/>
      <c r="M52" s="14"/>
      <c r="N52" s="14"/>
      <c r="O52" s="24"/>
      <c r="P52" s="37"/>
    </row>
    <row r="53" spans="1:16" ht="15" customHeight="1" x14ac:dyDescent="0.3">
      <c r="D53" s="37"/>
      <c r="E53" s="7" t="s">
        <v>43</v>
      </c>
      <c r="F53" s="8"/>
      <c r="G53" s="15"/>
      <c r="H53" s="15"/>
      <c r="I53" s="15"/>
      <c r="J53" s="15"/>
      <c r="K53" s="15"/>
      <c r="L53" s="15"/>
      <c r="M53" s="15"/>
      <c r="N53" s="15"/>
      <c r="O53" s="15"/>
      <c r="P53" s="37"/>
    </row>
    <row r="54" spans="1:16" ht="15" customHeight="1" thickBot="1" x14ac:dyDescent="0.35">
      <c r="D54" s="42"/>
      <c r="E54" s="48" t="s">
        <v>44</v>
      </c>
      <c r="F54" s="45">
        <f t="shared" ref="F54:O54" si="4">SUM(F47:F53)</f>
        <v>0</v>
      </c>
      <c r="G54" s="46">
        <f t="shared" si="4"/>
        <v>0</v>
      </c>
      <c r="H54" s="46">
        <f t="shared" si="4"/>
        <v>0</v>
      </c>
      <c r="I54" s="46">
        <f t="shared" si="4"/>
        <v>0</v>
      </c>
      <c r="J54" s="46">
        <f t="shared" si="4"/>
        <v>0</v>
      </c>
      <c r="K54" s="46">
        <f t="shared" si="4"/>
        <v>0</v>
      </c>
      <c r="L54" s="46">
        <f t="shared" si="4"/>
        <v>0</v>
      </c>
      <c r="M54" s="46">
        <f t="shared" si="4"/>
        <v>0</v>
      </c>
      <c r="N54" s="46">
        <f t="shared" si="4"/>
        <v>0</v>
      </c>
      <c r="O54" s="47">
        <f t="shared" si="4"/>
        <v>0</v>
      </c>
      <c r="P54" s="37"/>
    </row>
    <row r="55" spans="1:16" ht="21.95" customHeight="1" x14ac:dyDescent="0.3">
      <c r="A55" s="58" t="s">
        <v>18</v>
      </c>
      <c r="D55" s="42"/>
      <c r="E55" s="10" t="str">
        <f ca="1">TEXT(DATEVALUE(Toukokuu[[#Headers],[Toukokuu]]&amp;" "&amp;YEAR(TODAY())),"kkk.")&amp;" yhteensä: Normaalit työtunnit"</f>
        <v>touko. yhteensä: Normaalit työtunnit</v>
      </c>
      <c r="F55" s="54">
        <f>SUM(Toukokuu[Viikko 1],Toukokuu[Viikko 2],Toukokuu[Viikko 3],Toukokuu[Viikko 4],Toukokuu[Viikko 5])</f>
        <v>0</v>
      </c>
      <c r="G55" s="77" t="str">
        <f ca="1">TEXT(DATEVALUE(Toukokuu[[#Headers],[Toukokuu]]&amp;" "&amp;YEAR(TODAY())),"kkk.")&amp;" yhteensä: Ylityö"</f>
        <v>touko. yhteensä: Ylityö</v>
      </c>
      <c r="H55" s="77"/>
      <c r="I55" s="55">
        <f>SUM(Toukokuu[Ylityö],Toukokuu[[Ylityö  ]],Toukokuu[[Ylityö   ]],Toukokuu[[Ylityö    ]],Toukokuu[[Ylityö     ]])</f>
        <v>0</v>
      </c>
      <c r="J55" s="16"/>
      <c r="K55" s="16"/>
      <c r="L55" s="16"/>
      <c r="M55" s="16"/>
      <c r="N55" s="16"/>
      <c r="O55" s="20"/>
      <c r="P55" s="37"/>
    </row>
    <row r="56" spans="1:16" x14ac:dyDescent="0.2">
      <c r="D56" s="37"/>
      <c r="E56" s="37"/>
      <c r="F56" s="37"/>
      <c r="G56" s="70"/>
      <c r="H56" s="70"/>
      <c r="I56" s="70"/>
      <c r="J56" s="70"/>
      <c r="K56" s="70"/>
      <c r="L56" s="70"/>
      <c r="M56" s="70"/>
      <c r="N56" s="70"/>
      <c r="O56" s="70"/>
      <c r="P56" s="37"/>
    </row>
    <row r="57" spans="1:16" ht="30" customHeight="1" thickBot="1" x14ac:dyDescent="0.25">
      <c r="A57" s="58" t="s">
        <v>77</v>
      </c>
      <c r="D57" s="37"/>
      <c r="E57" s="49" t="s">
        <v>50</v>
      </c>
      <c r="F57" s="1" t="s">
        <v>59</v>
      </c>
      <c r="G57" s="12" t="s">
        <v>60</v>
      </c>
      <c r="H57" s="12" t="s">
        <v>61</v>
      </c>
      <c r="I57" s="12" t="s">
        <v>62</v>
      </c>
      <c r="J57" s="12" t="s">
        <v>64</v>
      </c>
      <c r="K57" s="12" t="s">
        <v>65</v>
      </c>
      <c r="L57" s="12" t="s">
        <v>66</v>
      </c>
      <c r="M57" s="12" t="s">
        <v>67</v>
      </c>
      <c r="N57" s="12" t="s">
        <v>68</v>
      </c>
      <c r="O57" s="23" t="s">
        <v>69</v>
      </c>
      <c r="P57" s="37"/>
    </row>
    <row r="58" spans="1:16" ht="14.25" x14ac:dyDescent="0.3">
      <c r="D58" s="37"/>
      <c r="E58" s="5" t="s">
        <v>37</v>
      </c>
      <c r="F58" s="6"/>
      <c r="G58" s="13"/>
      <c r="H58" s="13"/>
      <c r="I58" s="13"/>
      <c r="J58" s="13"/>
      <c r="K58" s="13"/>
      <c r="L58" s="13"/>
      <c r="M58" s="13"/>
      <c r="N58" s="13"/>
      <c r="O58" s="15"/>
      <c r="P58" s="37"/>
    </row>
    <row r="59" spans="1:16" ht="14.25" x14ac:dyDescent="0.3">
      <c r="D59" s="37"/>
      <c r="E59" s="4" t="s">
        <v>38</v>
      </c>
      <c r="F59" s="2"/>
      <c r="G59" s="14"/>
      <c r="H59" s="14"/>
      <c r="I59" s="14"/>
      <c r="J59" s="14"/>
      <c r="K59" s="14"/>
      <c r="L59" s="14"/>
      <c r="M59" s="14"/>
      <c r="N59" s="14"/>
      <c r="O59" s="24"/>
      <c r="P59" s="37"/>
    </row>
    <row r="60" spans="1:16" ht="14.25" x14ac:dyDescent="0.3">
      <c r="D60" s="37"/>
      <c r="E60" s="5" t="s">
        <v>39</v>
      </c>
      <c r="F60" s="6"/>
      <c r="G60" s="13"/>
      <c r="H60" s="13"/>
      <c r="I60" s="13"/>
      <c r="J60" s="13"/>
      <c r="K60" s="13"/>
      <c r="L60" s="13"/>
      <c r="M60" s="13"/>
      <c r="N60" s="13"/>
      <c r="O60" s="15"/>
      <c r="P60" s="37"/>
    </row>
    <row r="61" spans="1:16" ht="14.25" x14ac:dyDescent="0.3">
      <c r="D61" s="37"/>
      <c r="E61" s="4" t="s">
        <v>40</v>
      </c>
      <c r="F61" s="2"/>
      <c r="G61" s="14"/>
      <c r="H61" s="14"/>
      <c r="I61" s="14"/>
      <c r="J61" s="14"/>
      <c r="K61" s="14"/>
      <c r="L61" s="14"/>
      <c r="M61" s="14"/>
      <c r="N61" s="14"/>
      <c r="O61" s="24"/>
      <c r="P61" s="37"/>
    </row>
    <row r="62" spans="1:16" ht="14.25" x14ac:dyDescent="0.3">
      <c r="D62" s="37"/>
      <c r="E62" s="5" t="s">
        <v>41</v>
      </c>
      <c r="F62" s="6"/>
      <c r="G62" s="13"/>
      <c r="H62" s="13"/>
      <c r="I62" s="13"/>
      <c r="J62" s="13"/>
      <c r="K62" s="13"/>
      <c r="L62" s="13"/>
      <c r="M62" s="13"/>
      <c r="N62" s="13"/>
      <c r="O62" s="15"/>
      <c r="P62" s="37"/>
    </row>
    <row r="63" spans="1:16" ht="15" customHeight="1" x14ac:dyDescent="0.3">
      <c r="D63" s="37"/>
      <c r="E63" s="4" t="s">
        <v>42</v>
      </c>
      <c r="F63" s="2"/>
      <c r="G63" s="14"/>
      <c r="H63" s="14"/>
      <c r="I63" s="14"/>
      <c r="J63" s="14"/>
      <c r="K63" s="14"/>
      <c r="L63" s="14"/>
      <c r="M63" s="14"/>
      <c r="N63" s="14"/>
      <c r="O63" s="24"/>
      <c r="P63" s="37"/>
    </row>
    <row r="64" spans="1:16" ht="15" customHeight="1" x14ac:dyDescent="0.3">
      <c r="D64" s="37"/>
      <c r="E64" s="7" t="s">
        <v>43</v>
      </c>
      <c r="F64" s="8"/>
      <c r="G64" s="15"/>
      <c r="H64" s="15"/>
      <c r="I64" s="15"/>
      <c r="J64" s="15"/>
      <c r="K64" s="15"/>
      <c r="L64" s="15"/>
      <c r="M64" s="15"/>
      <c r="N64" s="15"/>
      <c r="O64" s="15"/>
      <c r="P64" s="37"/>
    </row>
    <row r="65" spans="1:16" ht="15" customHeight="1" thickBot="1" x14ac:dyDescent="0.35">
      <c r="D65" s="42"/>
      <c r="E65" s="48" t="s">
        <v>44</v>
      </c>
      <c r="F65" s="45">
        <f t="shared" ref="F65:O65" si="5">SUM(F58:F64)</f>
        <v>0</v>
      </c>
      <c r="G65" s="46">
        <f t="shared" si="5"/>
        <v>0</v>
      </c>
      <c r="H65" s="46">
        <f t="shared" si="5"/>
        <v>0</v>
      </c>
      <c r="I65" s="46">
        <f t="shared" si="5"/>
        <v>0</v>
      </c>
      <c r="J65" s="46">
        <f t="shared" si="5"/>
        <v>0</v>
      </c>
      <c r="K65" s="46">
        <f t="shared" si="5"/>
        <v>0</v>
      </c>
      <c r="L65" s="46">
        <f t="shared" si="5"/>
        <v>0</v>
      </c>
      <c r="M65" s="46">
        <f t="shared" si="5"/>
        <v>0</v>
      </c>
      <c r="N65" s="46">
        <f t="shared" si="5"/>
        <v>0</v>
      </c>
      <c r="O65" s="47">
        <f t="shared" si="5"/>
        <v>0</v>
      </c>
      <c r="P65" s="37"/>
    </row>
    <row r="66" spans="1:16" ht="21.95" customHeight="1" x14ac:dyDescent="0.3">
      <c r="A66" s="58" t="s">
        <v>19</v>
      </c>
      <c r="D66" s="42"/>
      <c r="E66" s="10" t="str">
        <f ca="1">TEXT(DATEVALUE(Kesäkuu[[#Headers],[Kesäkuu]]&amp;" "&amp;YEAR(TODAY())),"kkk.")&amp;" yhteensä: Normaalit työtunnit"</f>
        <v>kesä. yhteensä: Normaalit työtunnit</v>
      </c>
      <c r="F66" s="54">
        <f>SUM(Kesäkuu[Viikko 1],Kesäkuu[Viikko 2],Kesäkuu[Viikko 3],Kesäkuu[Viikko 4],Kesäkuu[Viikko 5])</f>
        <v>0</v>
      </c>
      <c r="G66" s="77" t="str">
        <f ca="1">TEXT(DATEVALUE(Kesäkuu[[#Headers],[Kesäkuu]]&amp;" "&amp;YEAR(TODAY())),"kkk.")&amp;" yhteensä: Ylityö"</f>
        <v>kesä. yhteensä: Ylityö</v>
      </c>
      <c r="H66" s="77"/>
      <c r="I66" s="55">
        <f>SUM(Kesäkuu[Ylityö],Kesäkuu[[Ylityö  ]],Kesäkuu[[Ylityö   ]],Kesäkuu[[Ylityö    ]],Kesäkuu[[Ylityö     ]])</f>
        <v>0</v>
      </c>
      <c r="J66" s="16"/>
      <c r="K66" s="16"/>
      <c r="L66" s="16"/>
      <c r="M66" s="16"/>
      <c r="N66" s="16"/>
      <c r="O66" s="20"/>
      <c r="P66" s="37"/>
    </row>
    <row r="67" spans="1:16" ht="42" customHeight="1" x14ac:dyDescent="0.4">
      <c r="A67" s="58" t="s">
        <v>20</v>
      </c>
      <c r="D67" s="42"/>
      <c r="E67" s="85" t="s">
        <v>51</v>
      </c>
      <c r="F67" s="85"/>
      <c r="G67" s="85"/>
      <c r="H67" s="85"/>
      <c r="I67" s="85"/>
      <c r="J67" s="85"/>
      <c r="K67" s="85"/>
      <c r="L67" s="85"/>
      <c r="M67" s="85"/>
      <c r="N67" s="85"/>
      <c r="O67" s="85"/>
      <c r="P67" s="37"/>
    </row>
    <row r="68" spans="1:16" ht="30" customHeight="1" thickBot="1" x14ac:dyDescent="0.25">
      <c r="A68" s="58" t="s">
        <v>78</v>
      </c>
      <c r="D68" s="37"/>
      <c r="E68" s="49" t="s">
        <v>52</v>
      </c>
      <c r="F68" s="1" t="s">
        <v>59</v>
      </c>
      <c r="G68" s="12" t="s">
        <v>60</v>
      </c>
      <c r="H68" s="12" t="s">
        <v>61</v>
      </c>
      <c r="I68" s="12" t="s">
        <v>63</v>
      </c>
      <c r="J68" s="12" t="s">
        <v>64</v>
      </c>
      <c r="K68" s="12" t="s">
        <v>62</v>
      </c>
      <c r="L68" s="12" t="s">
        <v>66</v>
      </c>
      <c r="M68" s="12" t="s">
        <v>65</v>
      </c>
      <c r="N68" s="12" t="s">
        <v>68</v>
      </c>
      <c r="O68" s="23" t="s">
        <v>69</v>
      </c>
      <c r="P68" s="37"/>
    </row>
    <row r="69" spans="1:16" ht="14.25" customHeight="1" x14ac:dyDescent="0.3">
      <c r="D69" s="37"/>
      <c r="E69" s="5" t="s">
        <v>37</v>
      </c>
      <c r="F69" s="6"/>
      <c r="G69" s="13"/>
      <c r="H69" s="13"/>
      <c r="I69" s="13"/>
      <c r="J69" s="13"/>
      <c r="K69" s="13"/>
      <c r="L69" s="13"/>
      <c r="M69" s="13"/>
      <c r="N69" s="13"/>
      <c r="O69" s="15"/>
      <c r="P69" s="37"/>
    </row>
    <row r="70" spans="1:16" ht="14.25" customHeight="1" x14ac:dyDescent="0.3">
      <c r="D70" s="37"/>
      <c r="E70" s="4" t="s">
        <v>38</v>
      </c>
      <c r="F70" s="2"/>
      <c r="G70" s="14"/>
      <c r="H70" s="14"/>
      <c r="I70" s="14"/>
      <c r="J70" s="14"/>
      <c r="K70" s="14"/>
      <c r="L70" s="14"/>
      <c r="M70" s="14"/>
      <c r="N70" s="14"/>
      <c r="O70" s="24"/>
      <c r="P70" s="37"/>
    </row>
    <row r="71" spans="1:16" ht="14.25" customHeight="1" x14ac:dyDescent="0.3">
      <c r="D71" s="37"/>
      <c r="E71" s="5" t="s">
        <v>39</v>
      </c>
      <c r="F71" s="6"/>
      <c r="G71" s="13"/>
      <c r="H71" s="13"/>
      <c r="I71" s="13"/>
      <c r="J71" s="13"/>
      <c r="K71" s="13"/>
      <c r="L71" s="13"/>
      <c r="M71" s="13"/>
      <c r="N71" s="13"/>
      <c r="O71" s="15"/>
      <c r="P71" s="37"/>
    </row>
    <row r="72" spans="1:16" ht="14.25" customHeight="1" x14ac:dyDescent="0.3">
      <c r="D72" s="37"/>
      <c r="E72" s="4" t="s">
        <v>40</v>
      </c>
      <c r="F72" s="2"/>
      <c r="G72" s="14"/>
      <c r="H72" s="14"/>
      <c r="I72" s="14"/>
      <c r="J72" s="14"/>
      <c r="K72" s="14"/>
      <c r="L72" s="14"/>
      <c r="M72" s="14"/>
      <c r="N72" s="14"/>
      <c r="O72" s="24"/>
      <c r="P72" s="37"/>
    </row>
    <row r="73" spans="1:16" ht="14.25" customHeight="1" x14ac:dyDescent="0.3">
      <c r="D73" s="37"/>
      <c r="E73" s="5" t="s">
        <v>41</v>
      </c>
      <c r="F73" s="6"/>
      <c r="G73" s="13"/>
      <c r="H73" s="13"/>
      <c r="I73" s="13"/>
      <c r="J73" s="13"/>
      <c r="K73" s="13"/>
      <c r="L73" s="13"/>
      <c r="M73" s="13"/>
      <c r="N73" s="13"/>
      <c r="O73" s="15"/>
      <c r="P73" s="37"/>
    </row>
    <row r="74" spans="1:16" ht="14.25" customHeight="1" x14ac:dyDescent="0.3">
      <c r="D74" s="37"/>
      <c r="E74" s="4" t="s">
        <v>42</v>
      </c>
      <c r="F74" s="2"/>
      <c r="G74" s="14"/>
      <c r="H74" s="14"/>
      <c r="I74" s="14"/>
      <c r="J74" s="14"/>
      <c r="K74" s="14"/>
      <c r="L74" s="14"/>
      <c r="M74" s="14"/>
      <c r="N74" s="14"/>
      <c r="O74" s="24"/>
      <c r="P74" s="37"/>
    </row>
    <row r="75" spans="1:16" ht="14.25" customHeight="1" x14ac:dyDescent="0.3">
      <c r="D75" s="37"/>
      <c r="E75" s="7" t="s">
        <v>43</v>
      </c>
      <c r="F75" s="8"/>
      <c r="G75" s="15"/>
      <c r="H75" s="15"/>
      <c r="I75" s="15"/>
      <c r="J75" s="15"/>
      <c r="K75" s="15"/>
      <c r="L75" s="15"/>
      <c r="M75" s="15"/>
      <c r="N75" s="15"/>
      <c r="O75" s="15"/>
      <c r="P75" s="37"/>
    </row>
    <row r="76" spans="1:16" ht="15" customHeight="1" thickBot="1" x14ac:dyDescent="0.35">
      <c r="D76" s="42"/>
      <c r="E76" s="48" t="s">
        <v>44</v>
      </c>
      <c r="F76" s="45">
        <f t="shared" ref="F76:O76" si="6">SUM(F69:F75)</f>
        <v>0</v>
      </c>
      <c r="G76" s="46">
        <f t="shared" si="6"/>
        <v>0</v>
      </c>
      <c r="H76" s="46">
        <f t="shared" si="6"/>
        <v>0</v>
      </c>
      <c r="I76" s="46">
        <f t="shared" si="6"/>
        <v>0</v>
      </c>
      <c r="J76" s="46">
        <f t="shared" si="6"/>
        <v>0</v>
      </c>
      <c r="K76" s="46">
        <f t="shared" si="6"/>
        <v>0</v>
      </c>
      <c r="L76" s="46">
        <f t="shared" si="6"/>
        <v>0</v>
      </c>
      <c r="M76" s="46">
        <f t="shared" si="6"/>
        <v>0</v>
      </c>
      <c r="N76" s="46">
        <f t="shared" si="6"/>
        <v>0</v>
      </c>
      <c r="O76" s="47">
        <f t="shared" si="6"/>
        <v>0</v>
      </c>
      <c r="P76" s="37"/>
    </row>
    <row r="77" spans="1:16" ht="21.95" customHeight="1" x14ac:dyDescent="0.3">
      <c r="A77" s="58" t="s">
        <v>21</v>
      </c>
      <c r="D77" s="42"/>
      <c r="E77" s="10" t="str">
        <f ca="1">TEXT(DATEVALUE(Heinäkuu[[#Headers],[Heinäkuu]]&amp;" "&amp;YEAR(TODAY())),"kkk.")&amp;" yhteensä: Normaalit työtunnit"</f>
        <v>heinä. yhteensä: Normaalit työtunnit</v>
      </c>
      <c r="F77" s="54">
        <f>SUM(Heinäkuu[Viikko 1],Heinäkuu[Viikko 2],Heinäkuu[Viikko 3],Heinäkuu[Viikko 4],Heinäkuu[Viikko 5])</f>
        <v>0</v>
      </c>
      <c r="G77" s="77" t="str">
        <f ca="1">TEXT(DATEVALUE(Heinäkuu[[#Headers],[Heinäkuu]]&amp;" "&amp;YEAR(TODAY())),"kkk.")&amp;" yhteensä: Ylityö"</f>
        <v>heinä. yhteensä: Ylityö</v>
      </c>
      <c r="H77" s="77"/>
      <c r="I77" s="55">
        <f>SUM(Heinäkuu[Ylityö],Heinäkuu[[Ylityö ]],Heinäkuu[[Ylityö  ]],Heinäkuu[[Ylityö   ]],Heinäkuu[[Ylityö     ]])</f>
        <v>0</v>
      </c>
      <c r="J77" s="16"/>
      <c r="K77" s="16"/>
      <c r="L77" s="16"/>
      <c r="M77" s="16"/>
      <c r="N77" s="16"/>
      <c r="O77" s="20"/>
      <c r="P77" s="37"/>
    </row>
    <row r="78" spans="1:16" x14ac:dyDescent="0.2">
      <c r="D78" s="37"/>
      <c r="E78" s="37"/>
      <c r="F78" s="37"/>
      <c r="G78" s="70"/>
      <c r="H78" s="70"/>
      <c r="I78" s="70"/>
      <c r="J78" s="70"/>
      <c r="K78" s="70"/>
      <c r="L78" s="70"/>
      <c r="M78" s="70"/>
      <c r="N78" s="70"/>
      <c r="O78" s="70"/>
      <c r="P78" s="37"/>
    </row>
    <row r="79" spans="1:16" s="67" customFormat="1" ht="30" customHeight="1" thickBot="1" x14ac:dyDescent="0.25">
      <c r="A79" s="64" t="s">
        <v>79</v>
      </c>
      <c r="B79" s="65"/>
      <c r="C79" s="65"/>
      <c r="D79" s="66"/>
      <c r="E79" s="49" t="s">
        <v>53</v>
      </c>
      <c r="F79" s="12" t="s">
        <v>59</v>
      </c>
      <c r="G79" s="12" t="s">
        <v>60</v>
      </c>
      <c r="H79" s="12" t="s">
        <v>61</v>
      </c>
      <c r="I79" s="12" t="s">
        <v>63</v>
      </c>
      <c r="J79" s="12" t="s">
        <v>64</v>
      </c>
      <c r="K79" s="12" t="s">
        <v>65</v>
      </c>
      <c r="L79" s="12" t="s">
        <v>66</v>
      </c>
      <c r="M79" s="12" t="s">
        <v>62</v>
      </c>
      <c r="N79" s="12" t="s">
        <v>68</v>
      </c>
      <c r="O79" s="23" t="s">
        <v>67</v>
      </c>
      <c r="P79" s="66"/>
    </row>
    <row r="80" spans="1:16" ht="14.25" customHeight="1" x14ac:dyDescent="0.3">
      <c r="D80" s="37"/>
      <c r="E80" s="5" t="s">
        <v>37</v>
      </c>
      <c r="F80" s="6"/>
      <c r="G80" s="13"/>
      <c r="H80" s="13"/>
      <c r="I80" s="13"/>
      <c r="J80" s="13"/>
      <c r="K80" s="13"/>
      <c r="L80" s="13"/>
      <c r="M80" s="13"/>
      <c r="N80" s="13"/>
      <c r="O80" s="15"/>
      <c r="P80" s="37"/>
    </row>
    <row r="81" spans="1:16" ht="14.25" customHeight="1" x14ac:dyDescent="0.3">
      <c r="D81" s="37"/>
      <c r="E81" s="4" t="s">
        <v>38</v>
      </c>
      <c r="F81" s="2"/>
      <c r="G81" s="14"/>
      <c r="H81" s="14"/>
      <c r="I81" s="14"/>
      <c r="J81" s="14"/>
      <c r="K81" s="14"/>
      <c r="L81" s="14"/>
      <c r="M81" s="14"/>
      <c r="N81" s="14"/>
      <c r="O81" s="24"/>
      <c r="P81" s="37"/>
    </row>
    <row r="82" spans="1:16" ht="14.25" customHeight="1" x14ac:dyDescent="0.3">
      <c r="D82" s="37"/>
      <c r="E82" s="5" t="s">
        <v>39</v>
      </c>
      <c r="F82" s="6"/>
      <c r="G82" s="13"/>
      <c r="H82" s="13"/>
      <c r="I82" s="13"/>
      <c r="J82" s="13"/>
      <c r="K82" s="13"/>
      <c r="L82" s="13"/>
      <c r="M82" s="13"/>
      <c r="N82" s="13"/>
      <c r="O82" s="15"/>
      <c r="P82" s="37"/>
    </row>
    <row r="83" spans="1:16" ht="14.25" customHeight="1" x14ac:dyDescent="0.3">
      <c r="D83" s="37"/>
      <c r="E83" s="4" t="s">
        <v>40</v>
      </c>
      <c r="F83" s="2"/>
      <c r="G83" s="14"/>
      <c r="H83" s="14"/>
      <c r="I83" s="14"/>
      <c r="J83" s="14"/>
      <c r="K83" s="14"/>
      <c r="L83" s="14"/>
      <c r="M83" s="14"/>
      <c r="N83" s="14"/>
      <c r="O83" s="24"/>
      <c r="P83" s="37"/>
    </row>
    <row r="84" spans="1:16" ht="14.25" customHeight="1" x14ac:dyDescent="0.3">
      <c r="D84" s="37"/>
      <c r="E84" s="5" t="s">
        <v>41</v>
      </c>
      <c r="F84" s="6"/>
      <c r="G84" s="13"/>
      <c r="H84" s="13"/>
      <c r="I84" s="13"/>
      <c r="J84" s="13"/>
      <c r="K84" s="13"/>
      <c r="L84" s="13"/>
      <c r="M84" s="13"/>
      <c r="N84" s="13"/>
      <c r="O84" s="15"/>
      <c r="P84" s="37"/>
    </row>
    <row r="85" spans="1:16" ht="14.25" customHeight="1" x14ac:dyDescent="0.3">
      <c r="D85" s="37"/>
      <c r="E85" s="4" t="s">
        <v>42</v>
      </c>
      <c r="F85" s="2"/>
      <c r="G85" s="14"/>
      <c r="H85" s="14"/>
      <c r="I85" s="14"/>
      <c r="J85" s="14"/>
      <c r="K85" s="14"/>
      <c r="L85" s="14"/>
      <c r="M85" s="14"/>
      <c r="N85" s="14"/>
      <c r="O85" s="24"/>
      <c r="P85" s="37"/>
    </row>
    <row r="86" spans="1:16" ht="14.25" customHeight="1" thickBot="1" x14ac:dyDescent="0.35">
      <c r="D86" s="37"/>
      <c r="E86" s="7" t="s">
        <v>43</v>
      </c>
      <c r="F86" s="8"/>
      <c r="G86" s="15"/>
      <c r="H86" s="15"/>
      <c r="I86" s="15"/>
      <c r="J86" s="15"/>
      <c r="K86" s="15"/>
      <c r="L86" s="15"/>
      <c r="M86" s="15"/>
      <c r="N86" s="15"/>
      <c r="O86" s="15"/>
      <c r="P86" s="37"/>
    </row>
    <row r="87" spans="1:16" ht="15" customHeight="1" thickBot="1" x14ac:dyDescent="0.35">
      <c r="D87" s="37"/>
      <c r="E87" s="62" t="s">
        <v>44</v>
      </c>
      <c r="F87" s="2">
        <f>SUBTOTAL(109,Elokuu[Viikko 1])</f>
        <v>0</v>
      </c>
      <c r="G87" s="2">
        <f>SUBTOTAL(109,Elokuu[Ylityö])</f>
        <v>0</v>
      </c>
      <c r="H87" s="2">
        <f>SUBTOTAL(109,Elokuu[Viikko 2])</f>
        <v>0</v>
      </c>
      <c r="I87" s="2">
        <f>SUBTOTAL(109,Elokuu[[Ylityö ]])</f>
        <v>0</v>
      </c>
      <c r="J87" s="2">
        <f>SUBTOTAL(109,Elokuu[Viikko 3])</f>
        <v>0</v>
      </c>
      <c r="K87" s="2">
        <f>SUBTOTAL(109,Elokuu[[Ylityö   ]])</f>
        <v>0</v>
      </c>
      <c r="L87" s="2">
        <f>SUBTOTAL(109,Elokuu[Viikko 4])</f>
        <v>0</v>
      </c>
      <c r="M87" s="2">
        <f>SUBTOTAL(109,Elokuu[[Ylityö  ]])</f>
        <v>0</v>
      </c>
      <c r="N87" s="2">
        <f>SUBTOTAL(109,Elokuu[Viikko 5])</f>
        <v>0</v>
      </c>
      <c r="O87" s="2">
        <f>SUBTOTAL(109,Elokuu[[Ylityö    ]])</f>
        <v>0</v>
      </c>
      <c r="P87" s="37"/>
    </row>
    <row r="88" spans="1:16" ht="21.95" customHeight="1" x14ac:dyDescent="0.3">
      <c r="A88" s="58" t="s">
        <v>22</v>
      </c>
      <c r="D88" s="42"/>
      <c r="E88" s="10" t="str">
        <f ca="1">TEXT(DATEVALUE(Elokuu[[#Headers],[Elokuu]]&amp;" "&amp;YEAR(TODAY())),"kkk.")&amp;" yhteensä: Normaalit työtunnit"</f>
        <v>elo. yhteensä: Normaalit työtunnit</v>
      </c>
      <c r="F88" s="87">
        <f>SUM(Elokuu[Viikko 1],Elokuu[Viikko 2],Elokuu[Viikko 3],Elokuu[Viikko 4],Elokuu[Viikko 5])</f>
        <v>0</v>
      </c>
      <c r="G88" s="77" t="str">
        <f ca="1">TEXT(DATEVALUE(Elokuu[[#Headers],[Elokuu]]&amp;" "&amp;YEAR(TODAY())),"kkk.")&amp;" yhteensä: Ylityö"</f>
        <v>elo. yhteensä: Ylityö</v>
      </c>
      <c r="H88" s="77"/>
      <c r="I88" s="88">
        <f>SUM(Elokuu[Ylityö],Elokuu[[Ylityö ]],Elokuu[[Ylityö   ]],Elokuu[[Ylityö  ]],Elokuu[[Ylityö    ]])</f>
        <v>0</v>
      </c>
      <c r="J88" s="16"/>
      <c r="K88" s="16"/>
      <c r="L88" s="16"/>
      <c r="M88" s="16"/>
      <c r="N88" s="16"/>
      <c r="O88" s="20"/>
      <c r="P88" s="37"/>
    </row>
    <row r="89" spans="1:16" x14ac:dyDescent="0.2">
      <c r="D89" s="37"/>
      <c r="E89" s="37"/>
      <c r="F89" s="37"/>
      <c r="G89" s="70"/>
      <c r="H89" s="70"/>
      <c r="I89" s="70"/>
      <c r="J89" s="70"/>
      <c r="K89" s="70"/>
      <c r="L89" s="70"/>
      <c r="M89" s="70"/>
      <c r="N89" s="70"/>
      <c r="O89" s="70"/>
      <c r="P89" s="37"/>
    </row>
    <row r="90" spans="1:16" s="67" customFormat="1" ht="30" customHeight="1" thickBot="1" x14ac:dyDescent="0.25">
      <c r="A90" s="64" t="s">
        <v>80</v>
      </c>
      <c r="B90" s="65"/>
      <c r="C90" s="65"/>
      <c r="D90" s="66"/>
      <c r="E90" s="49" t="s">
        <v>54</v>
      </c>
      <c r="F90" s="12" t="s">
        <v>59</v>
      </c>
      <c r="G90" s="12" t="s">
        <v>60</v>
      </c>
      <c r="H90" s="12" t="s">
        <v>61</v>
      </c>
      <c r="I90" s="12" t="s">
        <v>63</v>
      </c>
      <c r="J90" s="12" t="s">
        <v>64</v>
      </c>
      <c r="K90" s="12" t="s">
        <v>62</v>
      </c>
      <c r="L90" s="12" t="s">
        <v>66</v>
      </c>
      <c r="M90" s="12" t="s">
        <v>65</v>
      </c>
      <c r="N90" s="12" t="s">
        <v>68</v>
      </c>
      <c r="O90" s="23" t="s">
        <v>67</v>
      </c>
      <c r="P90" s="66"/>
    </row>
    <row r="91" spans="1:16" ht="14.25" customHeight="1" x14ac:dyDescent="0.3">
      <c r="D91" s="37"/>
      <c r="E91" s="5" t="s">
        <v>37</v>
      </c>
      <c r="F91" s="6"/>
      <c r="G91" s="13"/>
      <c r="H91" s="13"/>
      <c r="I91" s="13"/>
      <c r="J91" s="13"/>
      <c r="K91" s="13"/>
      <c r="L91" s="13"/>
      <c r="M91" s="13"/>
      <c r="N91" s="13"/>
      <c r="O91" s="15"/>
      <c r="P91" s="37"/>
    </row>
    <row r="92" spans="1:16" ht="14.25" customHeight="1" x14ac:dyDescent="0.3">
      <c r="D92" s="37"/>
      <c r="E92" s="4" t="s">
        <v>38</v>
      </c>
      <c r="F92" s="2"/>
      <c r="G92" s="14"/>
      <c r="H92" s="14"/>
      <c r="I92" s="14"/>
      <c r="J92" s="14"/>
      <c r="K92" s="14"/>
      <c r="L92" s="14"/>
      <c r="M92" s="14"/>
      <c r="N92" s="14"/>
      <c r="O92" s="24"/>
      <c r="P92" s="37"/>
    </row>
    <row r="93" spans="1:16" ht="14.25" customHeight="1" x14ac:dyDescent="0.3">
      <c r="D93" s="37"/>
      <c r="E93" s="5" t="s">
        <v>39</v>
      </c>
      <c r="F93" s="6"/>
      <c r="G93" s="13"/>
      <c r="H93" s="13"/>
      <c r="I93" s="13"/>
      <c r="J93" s="13"/>
      <c r="K93" s="13"/>
      <c r="L93" s="13"/>
      <c r="M93" s="13"/>
      <c r="N93" s="13"/>
      <c r="O93" s="15"/>
      <c r="P93" s="37"/>
    </row>
    <row r="94" spans="1:16" ht="14.25" customHeight="1" x14ac:dyDescent="0.3">
      <c r="D94" s="37"/>
      <c r="E94" s="4" t="s">
        <v>40</v>
      </c>
      <c r="F94" s="2"/>
      <c r="G94" s="14"/>
      <c r="H94" s="14"/>
      <c r="I94" s="14"/>
      <c r="J94" s="14"/>
      <c r="K94" s="14"/>
      <c r="L94" s="14"/>
      <c r="M94" s="14"/>
      <c r="N94" s="14"/>
      <c r="O94" s="24"/>
      <c r="P94" s="37"/>
    </row>
    <row r="95" spans="1:16" ht="14.25" customHeight="1" x14ac:dyDescent="0.3">
      <c r="D95" s="37"/>
      <c r="E95" s="5" t="s">
        <v>41</v>
      </c>
      <c r="F95" s="6"/>
      <c r="G95" s="13"/>
      <c r="H95" s="13"/>
      <c r="I95" s="13"/>
      <c r="J95" s="13"/>
      <c r="K95" s="13"/>
      <c r="L95" s="13"/>
      <c r="M95" s="13"/>
      <c r="N95" s="13"/>
      <c r="O95" s="15"/>
      <c r="P95" s="37"/>
    </row>
    <row r="96" spans="1:16" ht="14.25" customHeight="1" x14ac:dyDescent="0.3">
      <c r="D96" s="37"/>
      <c r="E96" s="4" t="s">
        <v>42</v>
      </c>
      <c r="F96" s="2"/>
      <c r="G96" s="14"/>
      <c r="H96" s="14"/>
      <c r="I96" s="14"/>
      <c r="J96" s="14"/>
      <c r="K96" s="14"/>
      <c r="L96" s="14"/>
      <c r="M96" s="14"/>
      <c r="N96" s="14"/>
      <c r="O96" s="24"/>
      <c r="P96" s="37"/>
    </row>
    <row r="97" spans="1:16" ht="14.25" customHeight="1" thickBot="1" x14ac:dyDescent="0.35">
      <c r="D97" s="37"/>
      <c r="E97" s="7" t="s">
        <v>43</v>
      </c>
      <c r="F97" s="8"/>
      <c r="G97" s="15"/>
      <c r="H97" s="15"/>
      <c r="I97" s="15"/>
      <c r="J97" s="15"/>
      <c r="K97" s="15"/>
      <c r="L97" s="15"/>
      <c r="M97" s="15"/>
      <c r="N97" s="15"/>
      <c r="O97" s="15"/>
      <c r="P97" s="37"/>
    </row>
    <row r="98" spans="1:16" ht="15" customHeight="1" thickBot="1" x14ac:dyDescent="0.35">
      <c r="D98" s="37"/>
      <c r="E98" s="62" t="s">
        <v>44</v>
      </c>
      <c r="F98" s="2">
        <f>SUBTOTAL(109,Syyskuu[Viikko 1])</f>
        <v>0</v>
      </c>
      <c r="G98" s="2">
        <f>SUBTOTAL(109,Syyskuu[Ylityö])</f>
        <v>0</v>
      </c>
      <c r="H98" s="2">
        <f>SUBTOTAL(109,Syyskuu[Viikko 2])</f>
        <v>0</v>
      </c>
      <c r="I98" s="2">
        <f>SUBTOTAL(109,Syyskuu[[Ylityö ]])</f>
        <v>0</v>
      </c>
      <c r="J98" s="2">
        <f>SUBTOTAL(109,Syyskuu[Viikko 3])</f>
        <v>0</v>
      </c>
      <c r="K98" s="2">
        <f>SUBTOTAL(109,Syyskuu[[Ylityö  ]])</f>
        <v>0</v>
      </c>
      <c r="L98" s="2">
        <f>SUBTOTAL(109,Syyskuu[Viikko 4])</f>
        <v>0</v>
      </c>
      <c r="M98" s="2">
        <f>SUBTOTAL(109,Syyskuu[[Ylityö   ]])</f>
        <v>0</v>
      </c>
      <c r="N98" s="2">
        <f>SUBTOTAL(109,Syyskuu[Viikko 5])</f>
        <v>0</v>
      </c>
      <c r="O98" s="2">
        <f>SUBTOTAL(109,Syyskuu[[Ylityö    ]])</f>
        <v>0</v>
      </c>
      <c r="P98" s="37"/>
    </row>
    <row r="99" spans="1:16" ht="21.95" customHeight="1" x14ac:dyDescent="0.3">
      <c r="A99" s="58" t="s">
        <v>23</v>
      </c>
      <c r="D99" s="42"/>
      <c r="E99" s="10" t="str">
        <f ca="1">TEXT(DATEVALUE(Syyskuu[[#Headers],[Syyskuu]]&amp;" "&amp;YEAR(TODAY())),"kkk.")&amp;" yhteensä: Normaalit työtunnit"</f>
        <v>syys. yhteensä: Normaalit työtunnit</v>
      </c>
      <c r="F99" s="87">
        <f>SUM(Syyskuu[Viikko 1],Syyskuu[Viikko 2],Syyskuu[Viikko 3],Syyskuu[Viikko 4],Syyskuu[Viikko 5])</f>
        <v>0</v>
      </c>
      <c r="G99" s="77" t="str">
        <f ca="1">TEXT(DATEVALUE(Syyskuu[[#Headers],[Syyskuu]]&amp;" "&amp;YEAR(TODAY())),"kkk.")&amp;" yhteensä: Ylityö"</f>
        <v>syys. yhteensä: Ylityö</v>
      </c>
      <c r="H99" s="77"/>
      <c r="I99" s="88">
        <f>SUM(Syyskuu[Ylityö],Syyskuu[[Ylityö ]],Syyskuu[[Ylityö  ]],Syyskuu[[Ylityö   ]],Syyskuu[[Ylityö    ]])</f>
        <v>0</v>
      </c>
      <c r="J99" s="16"/>
      <c r="K99" s="16"/>
      <c r="L99" s="16"/>
      <c r="M99" s="16"/>
      <c r="N99" s="16"/>
      <c r="O99" s="20"/>
      <c r="P99" s="37"/>
    </row>
    <row r="100" spans="1:16" ht="42" customHeight="1" thickBot="1" x14ac:dyDescent="0.25">
      <c r="A100" s="58" t="s">
        <v>24</v>
      </c>
      <c r="D100" s="37"/>
      <c r="E100" s="82" t="s">
        <v>55</v>
      </c>
      <c r="F100" s="83"/>
      <c r="G100" s="83"/>
      <c r="H100" s="83"/>
      <c r="I100" s="83"/>
      <c r="J100" s="83"/>
      <c r="K100" s="83"/>
      <c r="L100" s="83"/>
      <c r="M100" s="83"/>
      <c r="N100" s="83"/>
      <c r="O100" s="84"/>
      <c r="P100" s="37"/>
    </row>
    <row r="101" spans="1:16" ht="30" customHeight="1" thickTop="1" thickBot="1" x14ac:dyDescent="0.25">
      <c r="A101" s="58" t="s">
        <v>81</v>
      </c>
      <c r="D101" s="37"/>
      <c r="E101" s="49" t="s">
        <v>56</v>
      </c>
      <c r="F101" s="1" t="s">
        <v>59</v>
      </c>
      <c r="G101" s="12" t="s">
        <v>60</v>
      </c>
      <c r="H101" s="12" t="s">
        <v>61</v>
      </c>
      <c r="I101" s="12" t="s">
        <v>63</v>
      </c>
      <c r="J101" s="12" t="s">
        <v>64</v>
      </c>
      <c r="K101" s="12" t="s">
        <v>62</v>
      </c>
      <c r="L101" s="12" t="s">
        <v>66</v>
      </c>
      <c r="M101" s="12" t="s">
        <v>65</v>
      </c>
      <c r="N101" s="12" t="s">
        <v>68</v>
      </c>
      <c r="O101" s="23" t="s">
        <v>67</v>
      </c>
      <c r="P101" s="37"/>
    </row>
    <row r="102" spans="1:16" ht="14.25" customHeight="1" x14ac:dyDescent="0.3">
      <c r="D102" s="37"/>
      <c r="E102" s="5" t="s">
        <v>37</v>
      </c>
      <c r="F102" s="6"/>
      <c r="G102" s="13"/>
      <c r="H102" s="13"/>
      <c r="I102" s="13"/>
      <c r="J102" s="13"/>
      <c r="K102" s="13"/>
      <c r="L102" s="13"/>
      <c r="M102" s="13"/>
      <c r="N102" s="13"/>
      <c r="O102" s="15"/>
      <c r="P102" s="37"/>
    </row>
    <row r="103" spans="1:16" ht="14.25" customHeight="1" x14ac:dyDescent="0.3">
      <c r="D103" s="37"/>
      <c r="E103" s="4" t="s">
        <v>38</v>
      </c>
      <c r="F103" s="2"/>
      <c r="G103" s="14"/>
      <c r="H103" s="14"/>
      <c r="I103" s="14"/>
      <c r="J103" s="14"/>
      <c r="K103" s="14"/>
      <c r="L103" s="14"/>
      <c r="M103" s="14"/>
      <c r="N103" s="14"/>
      <c r="O103" s="24"/>
      <c r="P103" s="37"/>
    </row>
    <row r="104" spans="1:16" ht="14.25" customHeight="1" x14ac:dyDescent="0.3">
      <c r="D104" s="37"/>
      <c r="E104" s="5" t="s">
        <v>39</v>
      </c>
      <c r="F104" s="6"/>
      <c r="G104" s="13"/>
      <c r="H104" s="13"/>
      <c r="I104" s="13"/>
      <c r="J104" s="13"/>
      <c r="K104" s="13"/>
      <c r="L104" s="13"/>
      <c r="M104" s="13"/>
      <c r="N104" s="13"/>
      <c r="O104" s="15"/>
      <c r="P104" s="37"/>
    </row>
    <row r="105" spans="1:16" ht="14.25" customHeight="1" x14ac:dyDescent="0.3">
      <c r="D105" s="37"/>
      <c r="E105" s="4" t="s">
        <v>40</v>
      </c>
      <c r="F105" s="2"/>
      <c r="G105" s="14"/>
      <c r="H105" s="14"/>
      <c r="I105" s="14"/>
      <c r="J105" s="14"/>
      <c r="K105" s="14"/>
      <c r="L105" s="14"/>
      <c r="M105" s="14"/>
      <c r="N105" s="14"/>
      <c r="O105" s="24"/>
      <c r="P105" s="37"/>
    </row>
    <row r="106" spans="1:16" ht="14.25" customHeight="1" x14ac:dyDescent="0.3">
      <c r="D106" s="37"/>
      <c r="E106" s="5" t="s">
        <v>41</v>
      </c>
      <c r="F106" s="6"/>
      <c r="G106" s="13"/>
      <c r="H106" s="13"/>
      <c r="I106" s="13"/>
      <c r="J106" s="13"/>
      <c r="K106" s="13"/>
      <c r="L106" s="13"/>
      <c r="M106" s="13"/>
      <c r="N106" s="13"/>
      <c r="O106" s="15"/>
      <c r="P106" s="37"/>
    </row>
    <row r="107" spans="1:16" ht="14.25" customHeight="1" x14ac:dyDescent="0.3">
      <c r="D107" s="37"/>
      <c r="E107" s="4" t="s">
        <v>42</v>
      </c>
      <c r="F107" s="2"/>
      <c r="G107" s="14"/>
      <c r="H107" s="14"/>
      <c r="I107" s="14"/>
      <c r="J107" s="14"/>
      <c r="K107" s="14"/>
      <c r="L107" s="14"/>
      <c r="M107" s="14"/>
      <c r="N107" s="14"/>
      <c r="O107" s="24"/>
      <c r="P107" s="37"/>
    </row>
    <row r="108" spans="1:16" ht="14.25" customHeight="1" thickBot="1" x14ac:dyDescent="0.35">
      <c r="D108" s="37"/>
      <c r="E108" s="7" t="s">
        <v>43</v>
      </c>
      <c r="F108" s="8"/>
      <c r="G108" s="15"/>
      <c r="H108" s="15"/>
      <c r="I108" s="15"/>
      <c r="J108" s="15"/>
      <c r="K108" s="15"/>
      <c r="L108" s="15"/>
      <c r="M108" s="15"/>
      <c r="N108" s="15"/>
      <c r="O108" s="15"/>
      <c r="P108" s="37"/>
    </row>
    <row r="109" spans="1:16" ht="15" customHeight="1" thickBot="1" x14ac:dyDescent="0.35">
      <c r="D109" s="37"/>
      <c r="E109" s="62" t="s">
        <v>44</v>
      </c>
      <c r="F109" s="2">
        <f>SUBTOTAL(109,Lokakuu[Viikko 1])</f>
        <v>0</v>
      </c>
      <c r="G109" s="2">
        <f>SUBTOTAL(109,Lokakuu[Ylityö])</f>
        <v>0</v>
      </c>
      <c r="H109" s="2">
        <f>SUBTOTAL(109,Lokakuu[Viikko 2])</f>
        <v>0</v>
      </c>
      <c r="I109" s="2">
        <f>SUBTOTAL(109,Lokakuu[[Ylityö ]])</f>
        <v>0</v>
      </c>
      <c r="J109" s="2">
        <f>SUBTOTAL(109,Lokakuu[Viikko 3])</f>
        <v>0</v>
      </c>
      <c r="K109" s="2">
        <f>SUBTOTAL(109,Lokakuu[[Ylityö  ]])</f>
        <v>0</v>
      </c>
      <c r="L109" s="2">
        <f>SUBTOTAL(109,Lokakuu[Viikko 4])</f>
        <v>0</v>
      </c>
      <c r="M109" s="2">
        <f>SUBTOTAL(109,Lokakuu[[Ylityö   ]])</f>
        <v>0</v>
      </c>
      <c r="N109" s="2">
        <f>SUBTOTAL(109,Lokakuu[Viikko 5])</f>
        <v>0</v>
      </c>
      <c r="O109" s="2">
        <f>SUBTOTAL(109,Lokakuu[[Ylityö    ]])</f>
        <v>0</v>
      </c>
      <c r="P109" s="37"/>
    </row>
    <row r="110" spans="1:16" ht="21.95" customHeight="1" x14ac:dyDescent="0.3">
      <c r="A110" s="58" t="s">
        <v>25</v>
      </c>
      <c r="D110" s="42"/>
      <c r="E110" s="10" t="str">
        <f ca="1">TEXT(DATEVALUE(Lokakuu[[#Headers],[Lokakuu]]&amp;" "&amp;YEAR(TODAY())),"kkk.")&amp;" yhteensä: Normaalit työtunnit"</f>
        <v>loka. yhteensä: Normaalit työtunnit</v>
      </c>
      <c r="F110" s="87">
        <f>SUM(Lokakuu[Viikko 1],Lokakuu[Viikko 2],Lokakuu[Viikko 3],Lokakuu[Viikko 4],Lokakuu[Viikko 5])</f>
        <v>0</v>
      </c>
      <c r="G110" s="77" t="str">
        <f ca="1">TEXT(DATEVALUE(Lokakuu[[#Headers],[Lokakuu]]&amp;" "&amp;YEAR(TODAY())),"kkk.")&amp;" yhteensä: Ylityö"</f>
        <v>loka. yhteensä: Ylityö</v>
      </c>
      <c r="H110" s="77"/>
      <c r="I110" s="88">
        <f>SUM(Lokakuu[Ylityö],Lokakuu[[Ylityö ]],Lokakuu[[Ylityö  ]],Lokakuu[[Ylityö   ]],Lokakuu[[Ylityö    ]])</f>
        <v>0</v>
      </c>
      <c r="J110" s="16"/>
      <c r="K110" s="16"/>
      <c r="L110" s="16"/>
      <c r="M110" s="16"/>
      <c r="N110" s="16"/>
      <c r="O110" s="20"/>
      <c r="P110" s="37"/>
    </row>
    <row r="111" spans="1:16" x14ac:dyDescent="0.2">
      <c r="D111" s="37"/>
      <c r="E111" s="37"/>
      <c r="F111" s="37"/>
      <c r="G111" s="70"/>
      <c r="H111" s="70"/>
      <c r="I111" s="70"/>
      <c r="J111" s="70"/>
      <c r="K111" s="70"/>
      <c r="L111" s="70"/>
      <c r="M111" s="70"/>
      <c r="N111" s="70"/>
      <c r="O111" s="70"/>
      <c r="P111" s="37"/>
    </row>
    <row r="112" spans="1:16" s="67" customFormat="1" ht="30" customHeight="1" thickBot="1" x14ac:dyDescent="0.25">
      <c r="A112" s="64" t="s">
        <v>82</v>
      </c>
      <c r="B112" s="65"/>
      <c r="C112" s="65"/>
      <c r="D112" s="66"/>
      <c r="E112" s="49" t="s">
        <v>57</v>
      </c>
      <c r="F112" s="12" t="s">
        <v>59</v>
      </c>
      <c r="G112" s="12" t="s">
        <v>60</v>
      </c>
      <c r="H112" s="12" t="s">
        <v>61</v>
      </c>
      <c r="I112" s="12" t="s">
        <v>63</v>
      </c>
      <c r="J112" s="12" t="s">
        <v>64</v>
      </c>
      <c r="K112" s="12" t="s">
        <v>62</v>
      </c>
      <c r="L112" s="12" t="s">
        <v>66</v>
      </c>
      <c r="M112" s="12" t="s">
        <v>67</v>
      </c>
      <c r="N112" s="12" t="s">
        <v>68</v>
      </c>
      <c r="O112" s="23" t="s">
        <v>69</v>
      </c>
      <c r="P112" s="66"/>
    </row>
    <row r="113" spans="1:16" ht="14.25" customHeight="1" x14ac:dyDescent="0.3">
      <c r="D113" s="37"/>
      <c r="E113" s="5" t="s">
        <v>37</v>
      </c>
      <c r="F113" s="6"/>
      <c r="G113" s="13"/>
      <c r="H113" s="13"/>
      <c r="I113" s="13"/>
      <c r="J113" s="13"/>
      <c r="K113" s="13"/>
      <c r="L113" s="13"/>
      <c r="M113" s="13"/>
      <c r="N113" s="13"/>
      <c r="O113" s="15"/>
      <c r="P113" s="37"/>
    </row>
    <row r="114" spans="1:16" ht="14.25" customHeight="1" x14ac:dyDescent="0.3">
      <c r="D114" s="37"/>
      <c r="E114" s="4" t="s">
        <v>38</v>
      </c>
      <c r="F114" s="2"/>
      <c r="G114" s="14"/>
      <c r="H114" s="14"/>
      <c r="I114" s="14"/>
      <c r="J114" s="14"/>
      <c r="K114" s="14"/>
      <c r="L114" s="14"/>
      <c r="M114" s="14"/>
      <c r="N114" s="14"/>
      <c r="O114" s="24"/>
      <c r="P114" s="37"/>
    </row>
    <row r="115" spans="1:16" ht="14.25" customHeight="1" x14ac:dyDescent="0.3">
      <c r="D115" s="37"/>
      <c r="E115" s="5" t="s">
        <v>39</v>
      </c>
      <c r="F115" s="6"/>
      <c r="G115" s="13"/>
      <c r="H115" s="13"/>
      <c r="I115" s="13"/>
      <c r="J115" s="13"/>
      <c r="K115" s="13"/>
      <c r="L115" s="13"/>
      <c r="M115" s="13"/>
      <c r="N115" s="13"/>
      <c r="O115" s="15"/>
      <c r="P115" s="37"/>
    </row>
    <row r="116" spans="1:16" ht="14.25" customHeight="1" x14ac:dyDescent="0.3">
      <c r="D116" s="37"/>
      <c r="E116" s="4" t="s">
        <v>40</v>
      </c>
      <c r="F116" s="11"/>
      <c r="G116" s="17"/>
      <c r="H116" s="17"/>
      <c r="I116" s="17"/>
      <c r="J116" s="17"/>
      <c r="K116" s="17"/>
      <c r="L116" s="17"/>
      <c r="M116" s="17"/>
      <c r="N116" s="17"/>
      <c r="O116" s="63"/>
      <c r="P116" s="37"/>
    </row>
    <row r="117" spans="1:16" ht="14.25" customHeight="1" x14ac:dyDescent="0.3">
      <c r="D117" s="37"/>
      <c r="E117" s="5" t="s">
        <v>41</v>
      </c>
      <c r="F117" s="6"/>
      <c r="G117" s="13"/>
      <c r="H117" s="13"/>
      <c r="I117" s="13"/>
      <c r="J117" s="13"/>
      <c r="K117" s="13"/>
      <c r="L117" s="13"/>
      <c r="M117" s="13"/>
      <c r="N117" s="13"/>
      <c r="O117" s="15"/>
      <c r="P117" s="37"/>
    </row>
    <row r="118" spans="1:16" ht="14.25" customHeight="1" x14ac:dyDescent="0.3">
      <c r="D118" s="37"/>
      <c r="E118" s="4" t="s">
        <v>42</v>
      </c>
      <c r="F118" s="11"/>
      <c r="G118" s="17"/>
      <c r="H118" s="17"/>
      <c r="I118" s="17"/>
      <c r="J118" s="17"/>
      <c r="K118" s="17"/>
      <c r="L118" s="17"/>
      <c r="M118" s="17"/>
      <c r="N118" s="17"/>
      <c r="O118" s="63"/>
      <c r="P118" s="37"/>
    </row>
    <row r="119" spans="1:16" ht="14.25" customHeight="1" thickBot="1" x14ac:dyDescent="0.35">
      <c r="D119" s="37"/>
      <c r="E119" s="7" t="s">
        <v>43</v>
      </c>
      <c r="F119" s="8"/>
      <c r="G119" s="15"/>
      <c r="H119" s="15"/>
      <c r="I119" s="15"/>
      <c r="J119" s="15"/>
      <c r="K119" s="15"/>
      <c r="L119" s="15"/>
      <c r="M119" s="15"/>
      <c r="N119" s="15"/>
      <c r="O119" s="15"/>
      <c r="P119" s="37"/>
    </row>
    <row r="120" spans="1:16" ht="15" customHeight="1" thickBot="1" x14ac:dyDescent="0.35">
      <c r="D120" s="37"/>
      <c r="E120" s="62" t="s">
        <v>44</v>
      </c>
      <c r="F120" s="2">
        <f>SUBTOTAL(109,Marraskuu[Viikko 1])</f>
        <v>0</v>
      </c>
      <c r="G120" s="2">
        <f>SUBTOTAL(109,Marraskuu[Ylityö])</f>
        <v>0</v>
      </c>
      <c r="H120" s="2">
        <f>SUBTOTAL(109,Marraskuu[Viikko 2])</f>
        <v>0</v>
      </c>
      <c r="I120" s="2">
        <f>SUBTOTAL(109,Marraskuu[[Ylityö ]])</f>
        <v>0</v>
      </c>
      <c r="J120" s="2">
        <f>SUBTOTAL(109,Marraskuu[Viikko 3])</f>
        <v>0</v>
      </c>
      <c r="K120" s="2">
        <f>SUBTOTAL(109,Marraskuu[[Ylityö  ]])</f>
        <v>0</v>
      </c>
      <c r="L120" s="2">
        <f>SUBTOTAL(109,Marraskuu[Viikko 4])</f>
        <v>0</v>
      </c>
      <c r="M120" s="2">
        <f>SUBTOTAL(109,Marraskuu[[Ylityö    ]])</f>
        <v>0</v>
      </c>
      <c r="N120" s="2">
        <f>SUBTOTAL(109,Marraskuu[Viikko 5])</f>
        <v>0</v>
      </c>
      <c r="O120" s="2">
        <f>SUBTOTAL(109,Marraskuu[[Ylityö     ]])</f>
        <v>0</v>
      </c>
      <c r="P120" s="37"/>
    </row>
    <row r="121" spans="1:16" ht="21.95" customHeight="1" x14ac:dyDescent="0.3">
      <c r="A121" s="58" t="s">
        <v>26</v>
      </c>
      <c r="D121" s="42"/>
      <c r="E121" s="10" t="str">
        <f ca="1">TEXT(DATEVALUE(Marraskuu[[#Headers],[Marraskuu]]&amp;" "&amp;YEAR(TODAY())),"kkk.")&amp;" yhteensä: Normaalit työtunnit"</f>
        <v>marras. yhteensä: Normaalit työtunnit</v>
      </c>
      <c r="F121" s="87">
        <f>SUM(Marraskuu[Viikko 1],Marraskuu[Viikko 2],Marraskuu[Viikko 3],Marraskuu[Viikko 4],Marraskuu[Viikko 5])</f>
        <v>0</v>
      </c>
      <c r="G121" s="77" t="str">
        <f ca="1">TEXT(DATEVALUE(Marraskuu[[#Headers],[Marraskuu]]&amp;" "&amp;YEAR(TODAY())),"kkk.")&amp;" yhteensä: Ylityö"</f>
        <v>marras. yhteensä: Ylityö</v>
      </c>
      <c r="H121" s="77"/>
      <c r="I121" s="88">
        <f>SUM(Marraskuu[Ylityö],Marraskuu[[Ylityö ]],Marraskuu[[Ylityö  ]],Marraskuu[[Ylityö    ]],Marraskuu[[Ylityö     ]])</f>
        <v>0</v>
      </c>
      <c r="J121" s="16"/>
      <c r="K121" s="16"/>
      <c r="L121" s="16"/>
      <c r="M121" s="16"/>
      <c r="N121" s="16"/>
      <c r="O121" s="20"/>
      <c r="P121" s="37"/>
    </row>
    <row r="122" spans="1:16" x14ac:dyDescent="0.2">
      <c r="D122" s="37"/>
      <c r="E122" s="37"/>
      <c r="F122" s="37"/>
      <c r="G122" s="70"/>
      <c r="H122" s="70"/>
      <c r="I122" s="70"/>
      <c r="J122" s="70"/>
      <c r="K122" s="70"/>
      <c r="L122" s="70"/>
      <c r="M122" s="70"/>
      <c r="N122" s="70"/>
      <c r="O122" s="70"/>
      <c r="P122" s="37"/>
    </row>
    <row r="123" spans="1:16" s="67" customFormat="1" ht="30" customHeight="1" thickBot="1" x14ac:dyDescent="0.25">
      <c r="A123" s="64" t="s">
        <v>83</v>
      </c>
      <c r="B123" s="65"/>
      <c r="C123" s="65"/>
      <c r="D123" s="68"/>
      <c r="E123" s="49" t="s">
        <v>58</v>
      </c>
      <c r="F123" s="12" t="s">
        <v>59</v>
      </c>
      <c r="G123" s="12" t="s">
        <v>60</v>
      </c>
      <c r="H123" s="12" t="s">
        <v>61</v>
      </c>
      <c r="I123" s="12" t="s">
        <v>63</v>
      </c>
      <c r="J123" s="12" t="s">
        <v>64</v>
      </c>
      <c r="K123" s="12" t="s">
        <v>62</v>
      </c>
      <c r="L123" s="12" t="s">
        <v>66</v>
      </c>
      <c r="M123" s="12" t="s">
        <v>65</v>
      </c>
      <c r="N123" s="12" t="s">
        <v>68</v>
      </c>
      <c r="O123" s="23" t="s">
        <v>67</v>
      </c>
      <c r="P123" s="66"/>
    </row>
    <row r="124" spans="1:16" ht="14.25" customHeight="1" x14ac:dyDescent="0.3">
      <c r="D124" s="42"/>
      <c r="E124" s="5" t="s">
        <v>37</v>
      </c>
      <c r="F124" s="6"/>
      <c r="G124" s="13"/>
      <c r="H124" s="13"/>
      <c r="I124" s="13"/>
      <c r="J124" s="13"/>
      <c r="K124" s="13"/>
      <c r="L124" s="13"/>
      <c r="M124" s="13"/>
      <c r="N124" s="13"/>
      <c r="O124" s="15"/>
      <c r="P124" s="37"/>
    </row>
    <row r="125" spans="1:16" ht="14.25" customHeight="1" x14ac:dyDescent="0.3">
      <c r="D125" s="42"/>
      <c r="E125" s="4" t="s">
        <v>38</v>
      </c>
      <c r="F125" s="2"/>
      <c r="G125" s="14"/>
      <c r="H125" s="14"/>
      <c r="I125" s="14"/>
      <c r="J125" s="14"/>
      <c r="K125" s="14"/>
      <c r="L125" s="14"/>
      <c r="M125" s="14"/>
      <c r="N125" s="14"/>
      <c r="O125" s="24"/>
      <c r="P125" s="37"/>
    </row>
    <row r="126" spans="1:16" ht="14.25" customHeight="1" x14ac:dyDescent="0.3">
      <c r="D126" s="42"/>
      <c r="E126" s="5" t="s">
        <v>39</v>
      </c>
      <c r="F126" s="6"/>
      <c r="G126" s="13"/>
      <c r="H126" s="13"/>
      <c r="I126" s="13"/>
      <c r="J126" s="13"/>
      <c r="K126" s="13"/>
      <c r="L126" s="13"/>
      <c r="M126" s="13"/>
      <c r="N126" s="13"/>
      <c r="O126" s="15"/>
      <c r="P126" s="37"/>
    </row>
    <row r="127" spans="1:16" ht="14.25" customHeight="1" x14ac:dyDescent="0.3">
      <c r="E127" s="4" t="s">
        <v>40</v>
      </c>
      <c r="F127" s="2"/>
      <c r="G127" s="14"/>
      <c r="H127" s="14"/>
      <c r="I127" s="14"/>
      <c r="J127" s="14"/>
      <c r="K127" s="14"/>
      <c r="L127" s="14"/>
      <c r="M127" s="14"/>
      <c r="N127" s="14"/>
      <c r="O127" s="24"/>
    </row>
    <row r="128" spans="1:16" ht="14.25" customHeight="1" x14ac:dyDescent="0.3">
      <c r="E128" s="5" t="s">
        <v>41</v>
      </c>
      <c r="F128" s="6"/>
      <c r="G128" s="13"/>
      <c r="H128" s="13"/>
      <c r="I128" s="13"/>
      <c r="J128" s="13"/>
      <c r="K128" s="13"/>
      <c r="L128" s="13"/>
      <c r="M128" s="13"/>
      <c r="N128" s="13"/>
      <c r="O128" s="15"/>
    </row>
    <row r="129" spans="1:15" ht="14.25" customHeight="1" x14ac:dyDescent="0.3">
      <c r="E129" s="4" t="s">
        <v>42</v>
      </c>
      <c r="F129" s="2"/>
      <c r="G129" s="14"/>
      <c r="H129" s="14"/>
      <c r="I129" s="14"/>
      <c r="J129" s="14"/>
      <c r="K129" s="14"/>
      <c r="L129" s="14"/>
      <c r="M129" s="14"/>
      <c r="N129" s="14"/>
      <c r="O129" s="24"/>
    </row>
    <row r="130" spans="1:15" ht="14.25" customHeight="1" thickBot="1" x14ac:dyDescent="0.35">
      <c r="E130" s="7" t="s">
        <v>43</v>
      </c>
      <c r="F130" s="8"/>
      <c r="G130" s="15"/>
      <c r="H130" s="15"/>
      <c r="I130" s="15"/>
      <c r="J130" s="15"/>
      <c r="K130" s="15"/>
      <c r="L130" s="15"/>
      <c r="M130" s="15"/>
      <c r="N130" s="15"/>
      <c r="O130" s="15"/>
    </row>
    <row r="131" spans="1:15" ht="15" customHeight="1" thickBot="1" x14ac:dyDescent="0.35">
      <c r="E131" s="62" t="s">
        <v>44</v>
      </c>
      <c r="F131" s="2">
        <f>SUBTOTAL(109,Joulukuu[Viikko 1])</f>
        <v>0</v>
      </c>
      <c r="G131" s="2">
        <f>SUBTOTAL(109,Joulukuu[Ylityö])</f>
        <v>0</v>
      </c>
      <c r="H131" s="2">
        <f>SUBTOTAL(109,Joulukuu[Viikko 2])</f>
        <v>0</v>
      </c>
      <c r="I131" s="2">
        <f>SUBTOTAL(109,Joulukuu[[Ylityö ]])</f>
        <v>0</v>
      </c>
      <c r="J131" s="2">
        <f>SUBTOTAL(109,Joulukuu[Viikko 3])</f>
        <v>0</v>
      </c>
      <c r="K131" s="2">
        <f>SUBTOTAL(109,Joulukuu[[Ylityö  ]])</f>
        <v>0</v>
      </c>
      <c r="L131" s="2">
        <f>SUBTOTAL(109,Joulukuu[Viikko 4])</f>
        <v>0</v>
      </c>
      <c r="M131" s="2">
        <f>SUBTOTAL(109,Joulukuu[[Ylityö   ]])</f>
        <v>0</v>
      </c>
      <c r="N131" s="2">
        <f>SUBTOTAL(109,Joulukuu[Viikko 5])</f>
        <v>0</v>
      </c>
      <c r="O131" s="2">
        <f>SUBTOTAL(109,Joulukuu[[Ylityö    ]])</f>
        <v>0</v>
      </c>
    </row>
    <row r="132" spans="1:15" ht="21.95" customHeight="1" x14ac:dyDescent="0.3">
      <c r="A132" s="58" t="s">
        <v>27</v>
      </c>
      <c r="E132" s="10" t="str">
        <f ca="1">TEXT(DATEVALUE(Joulukuu[[#Headers],[Joulukuu]]&amp;" "&amp;YEAR(TODAY())),"kkk.")&amp;" yhteensä: Normaalit työtunnit"</f>
        <v>joulu. yhteensä: Normaalit työtunnit</v>
      </c>
      <c r="F132" s="87">
        <f>SUM(Joulukuu[Viikko 1],Joulukuu[Viikko 2],Joulukuu[Viikko 3],Joulukuu[Viikko 4],Joulukuu[Viikko 5])</f>
        <v>0</v>
      </c>
      <c r="G132" s="77" t="str">
        <f ca="1">TEXT(DATEVALUE(Joulukuu[[#Headers],[Joulukuu]]&amp;" "&amp;YEAR(TODAY())),"kkk.")&amp;" yhteensä: Ylityö"</f>
        <v>joulu. yhteensä: Ylityö</v>
      </c>
      <c r="H132" s="77"/>
      <c r="I132" s="88">
        <f>SUM(G124:G130,I124:I130,K124:K130,M124:M130,O124:O130)</f>
        <v>0</v>
      </c>
      <c r="J132" s="16"/>
      <c r="K132" s="16"/>
      <c r="L132" s="16"/>
      <c r="M132" s="16"/>
      <c r="N132" s="16"/>
      <c r="O132" s="20"/>
    </row>
    <row r="133" spans="1:15" x14ac:dyDescent="0.2">
      <c r="E133" s="37"/>
      <c r="F133" s="37"/>
      <c r="G133" s="70"/>
      <c r="H133" s="70"/>
      <c r="I133" s="70"/>
      <c r="J133" s="70"/>
      <c r="K133" s="70"/>
      <c r="L133" s="70"/>
      <c r="M133" s="70"/>
      <c r="N133" s="70"/>
      <c r="O133" s="70"/>
    </row>
  </sheetData>
  <mergeCells count="17">
    <mergeCell ref="G132:H132"/>
    <mergeCell ref="G66:H66"/>
    <mergeCell ref="G77:H77"/>
    <mergeCell ref="G88:H88"/>
    <mergeCell ref="G99:H99"/>
    <mergeCell ref="G110:H110"/>
    <mergeCell ref="E100:O100"/>
    <mergeCell ref="E67:O67"/>
    <mergeCell ref="G33:H33"/>
    <mergeCell ref="G44:H44"/>
    <mergeCell ref="B1:C1"/>
    <mergeCell ref="G55:H55"/>
    <mergeCell ref="G121:H121"/>
    <mergeCell ref="E1:O1"/>
    <mergeCell ref="E34:O34"/>
    <mergeCell ref="G11:H11"/>
    <mergeCell ref="G22:H22"/>
  </mergeCells>
  <printOptions horizontalCentered="1"/>
  <pageMargins left="0.4" right="0.4" top="0.4" bottom="0.5" header="0.3" footer="0.3"/>
  <pageSetup paperSize="9" fitToHeight="0" orientation="landscape" horizontalDpi="4294967293" verticalDpi="200" r:id="rId1"/>
  <headerFooter differentFirst="1">
    <oddFooter>Page &amp;P of &amp;N</oddFooter>
  </headerFooter>
  <ignoredErrors>
    <ignoredError sqref="C11 F132 I132 F121 I121 F11 I11 F22 I22 F33 I33 F44 I44 F55 I55 F66 I66 F77 I77 F88 I88 F99 I99 F110 I110"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Laskentataulukot</vt:lpstr>
      </vt:variant>
      <vt:variant>
        <vt:i4>2</vt:i4>
      </vt:variant>
    </vt:vector>
  </HeadingPairs>
  <TitlesOfParts>
    <vt:vector size="2" baseType="lpstr">
      <vt:lpstr>ALOITUS</vt:lpstr>
      <vt:lpstr>VUOSITTAINEN TYÖAIKARAPORTTI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2018-05-25T08:57:01Z</dcterms:created>
  <dcterms:modified xsi:type="dcterms:W3CDTF">2018-09-25T05:57:49Z</dcterms:modified>
</cp:coreProperties>
</file>

<file path=docProps/custom.xml><?xml version="1.0" encoding="utf-8"?>
<Properties xmlns="http://schemas.openxmlformats.org/officeDocument/2006/custom-properties" xmlns:vt="http://schemas.openxmlformats.org/officeDocument/2006/docPropsVTypes"/>
</file>