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fi-FI\"/>
    </mc:Choice>
  </mc:AlternateContent>
  <xr:revisionPtr revIDLastSave="0" documentId="13_ncr:1_{7308DA7A-C467-4629-A0A7-30003AD7502D}" xr6:coauthVersionLast="43" xr6:coauthVersionMax="43" xr10:uidLastSave="{00000000-0000-0000-0000-000000000000}"/>
  <bookViews>
    <workbookView xWindow="-120" yWindow="-120" windowWidth="28860" windowHeight="14370" xr2:uid="{00000000-000D-0000-FFFF-FFFF00000000}"/>
  </bookViews>
  <sheets>
    <sheet name="Lainalaskuri" sheetId="1" r:id="rId1"/>
  </sheets>
  <definedNames>
    <definedName name="ArvioidutKuukausitulot">Lainalaskuri!$L$20</definedName>
    <definedName name="ArvioidutVuositulot">Lainalaskuri!$F$2</definedName>
    <definedName name="LainanAloitusTänään">IF(LainanTakaisinmaksunAloitus&lt;TODAY(),TRUE,FALSE)</definedName>
    <definedName name="LainanKonsolidoituTakaisinmaksu">Lainalaskuri!$L$18</definedName>
    <definedName name="LainanTakaisinmaksunAloitus">Lainalaskuri!$K$2</definedName>
    <definedName name="ProsenttiKuukausituloista">Opintolainat[[#Totals],[Nykyinen kuukausimaksu]]/ArvioidutKuukausitulot</definedName>
    <definedName name="ProsenttiTuloista">Opintolainat[[#Totals],[Lyhennyserä]]/ArvioidutKuukausitulot</definedName>
    <definedName name="ProsenttiYliAlle">IF(Opintolainat[[#Totals],[Lyhennyserä]]/ArvioidutKuukausitulot&gt;=0.08,"yllä","alla")</definedName>
    <definedName name="_xlnm.Print_Titles" localSheetId="0">Lainalaskuri!$8:$9</definedName>
    <definedName name="YhdistetytKuukausimaksut">Opintolainat[[#Totals],[Nykyinen kuukausimaksu]]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<sst xmlns="http://schemas.openxmlformats.org/spreadsheetml/2006/main" count="32" uniqueCount="32">
  <si>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OPINTOLAINALASKURI</t>
  </si>
  <si>
    <r>
      <t xml:space="preserve"> On suositeltavaa, että opintolainan lyhennykset muodostavat </t>
    </r>
    <r>
      <rPr>
        <b/>
        <sz val="16"/>
        <color theme="6" tint="-0.499984740745262"/>
        <rFont val="Calibri"/>
        <family val="2"/>
        <scheme val="minor"/>
      </rPr>
      <t>enintään 8 %</t>
    </r>
    <r>
      <rPr>
        <sz val="16"/>
        <color theme="6" tint="-0.499984740745262"/>
        <rFont val="Calibri"/>
        <family val="2"/>
        <scheme val="minor"/>
      </rPr>
      <t xml:space="preserve"> ensimmäisestä vuosipalkasta.</t>
    </r>
  </si>
  <si>
    <t>Yhdistetty nykyinen kuukausimaksusi:</t>
  </si>
  <si>
    <t>Prosenttiosuus nykyisistä kuukausituloista:</t>
  </si>
  <si>
    <t>LAINAN YLEISET TIEDOT</t>
  </si>
  <si>
    <t>Lainan numero</t>
  </si>
  <si>
    <t>10998M88</t>
  </si>
  <si>
    <t>20987N87</t>
  </si>
  <si>
    <t>Summat</t>
  </si>
  <si>
    <t>Keskiarvot</t>
  </si>
  <si>
    <t>Lainan konsolidoitu takaisinmaksu yhteensä:</t>
  </si>
  <si>
    <t>Arvioidut kuukausitulot valmistumisen jälkeen:</t>
  </si>
  <si>
    <t>Lainanantaja</t>
  </si>
  <si>
    <t>Lainanantaja 1</t>
  </si>
  <si>
    <t>Lainanantaja 2</t>
  </si>
  <si>
    <t>Tässä solussa on oikealle osoittava kolmionmuotoinen nuoli, joka ohjaa arvioituun vuosipalkkaan.</t>
  </si>
  <si>
    <t>Lainan määrä</t>
  </si>
  <si>
    <t>Vuosittainen
korkoprosentti</t>
  </si>
  <si>
    <t>Arvioidut vuositulot valmistumisen jälkeen</t>
  </si>
  <si>
    <t>LAINAN TAKAISINMAKSUTIEDOT</t>
  </si>
  <si>
    <t>Aloituspäivä</t>
  </si>
  <si>
    <t>Pituus (vuosina)</t>
  </si>
  <si>
    <t>Yhdistetty suunniteltu kuukausimaksusi:</t>
  </si>
  <si>
    <t xml:space="preserve">  Prosenttiosuus suunnitelluista kuukausituloista:</t>
  </si>
  <si>
    <t>Päättymispäivä</t>
  </si>
  <si>
    <t>Tässä solussa on oikealle osoittava kolmionmuotoinen nuoli, joka ohjaa takaisinmaksun aloituspäivään.</t>
  </si>
  <si>
    <t>MAKSUTIEDOT</t>
  </si>
  <si>
    <t>Nykyinen kuukausimaksu</t>
  </si>
  <si>
    <t>Yhteensä
Korko</t>
  </si>
  <si>
    <t>Takaisinmaksun aloituspäivä</t>
  </si>
  <si>
    <t>Lyhennyserä</t>
  </si>
  <si>
    <t>Vuosittainen
maksu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</si>
</sst>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\ &quot;€&quot;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left" indent="2"/>
    </xf>
    <xf numFmtId="166" fontId="18" fillId="0" borderId="0" xfId="0" applyNumberFormat="1" applyFont="1" applyFill="1" applyBorder="1" applyAlignment="1">
      <alignment horizontal="right" vertical="center" indent="2"/>
    </xf>
    <xf numFmtId="166" fontId="18" fillId="0" borderId="0" xfId="0" applyNumberFormat="1" applyFont="1" applyFill="1" applyBorder="1" applyAlignment="1">
      <alignment horizontal="right" vertical="center" indent="3"/>
    </xf>
    <xf numFmtId="166" fontId="18" fillId="0" borderId="0" xfId="0" applyNumberFormat="1" applyFont="1" applyFill="1" applyBorder="1" applyAlignment="1">
      <alignment horizontal="right" vertical="center" indent="4"/>
    </xf>
    <xf numFmtId="166" fontId="2" fillId="3" borderId="0" xfId="0" applyNumberFormat="1" applyFont="1" applyFill="1" applyBorder="1" applyAlignment="1">
      <alignment horizontal="right" vertical="center" indent="2"/>
    </xf>
    <xf numFmtId="166" fontId="3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/>
    </xf>
    <xf numFmtId="10" fontId="14" fillId="0" borderId="0" xfId="2" applyFont="1" applyFill="1" applyAlignment="1">
      <alignment horizontal="left" vertical="top" indent="2"/>
    </xf>
    <xf numFmtId="14" fontId="0" fillId="0" borderId="0" xfId="0" applyNumberFormat="1" applyAlignment="1">
      <alignment horizontal="center"/>
    </xf>
    <xf numFmtId="10" fontId="2" fillId="3" borderId="1" xfId="2" applyFont="1" applyFill="1" applyBorder="1" applyAlignment="1">
      <alignment horizontal="center" vertical="center"/>
    </xf>
    <xf numFmtId="10" fontId="2" fillId="3" borderId="0" xfId="2" applyFont="1" applyFill="1" applyBorder="1" applyAlignment="1">
      <alignment horizontal="center" vertical="center"/>
    </xf>
    <xf numFmtId="166" fontId="0" fillId="0" borderId="0" xfId="1" applyFont="1" applyFill="1" applyBorder="1" applyAlignment="1">
      <alignment horizontal="right" indent="2"/>
    </xf>
    <xf numFmtId="166" fontId="0" fillId="0" borderId="0" xfId="1" applyFont="1" applyFill="1" applyBorder="1" applyAlignment="1">
      <alignment horizontal="right" indent="3"/>
    </xf>
    <xf numFmtId="166" fontId="0" fillId="0" borderId="0" xfId="1" applyFont="1" applyFill="1" applyBorder="1" applyAlignment="1">
      <alignment horizontal="right" indent="4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4" applyFill="1" applyBorder="1" applyAlignment="1">
      <alignment horizontal="right"/>
    </xf>
    <xf numFmtId="166" fontId="12" fillId="0" borderId="0" xfId="0" applyNumberFormat="1" applyFont="1" applyAlignment="1"/>
    <xf numFmtId="0" fontId="6" fillId="0" borderId="0" xfId="4" applyFill="1" applyAlignment="1">
      <alignment horizontal="right"/>
    </xf>
    <xf numFmtId="166" fontId="14" fillId="0" borderId="0" xfId="0" applyNumberFormat="1" applyFont="1" applyFill="1" applyAlignment="1">
      <alignment horizontal="left" indent="3"/>
    </xf>
    <xf numFmtId="10" fontId="14" fillId="0" borderId="0" xfId="2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2" builtinId="10" customBuiltin="1"/>
    <cellStyle name="Huono" xfId="14" builtinId="27" customBuiltin="1"/>
    <cellStyle name="Hyvä" xfId="13" builtinId="26" customBuiltin="1"/>
    <cellStyle name="Laskenta" xfId="18" builtinId="22" customBuiltin="1"/>
    <cellStyle name="Linkitetty solu" xfId="19" builtinId="24" customBuiltin="1"/>
    <cellStyle name="Neutraali" xfId="15" builtinId="28" customBuiltin="1"/>
    <cellStyle name="Normaali" xfId="0" builtinId="0" customBuiltin="1"/>
    <cellStyle name="Otsikko" xfId="3" builtinId="15" customBuiltin="1"/>
    <cellStyle name="Otsikko 1" xfId="5" builtinId="16" customBuiltin="1"/>
    <cellStyle name="Otsikko 2" xfId="6" builtinId="17" customBuiltin="1"/>
    <cellStyle name="Otsikko 3" xfId="7" builtinId="18" customBuiltin="1"/>
    <cellStyle name="Otsikko 4" xfId="4" builtinId="19" customBuiltin="1"/>
    <cellStyle name="Pilkku" xfId="10" builtinId="3" customBuiltin="1"/>
    <cellStyle name="Pilkku [0]" xfId="11" builtinId="6" customBuiltin="1"/>
    <cellStyle name="Prosenttia" xfId="2" builtinId="5" customBuiltin="1"/>
    <cellStyle name="Selittävä teksti" xfId="8" builtinId="53" customBuiltin="1"/>
    <cellStyle name="Summa" xfId="9" builtinId="25" customBuiltin="1"/>
    <cellStyle name="Syöttö" xfId="16" builtinId="20" customBuiltin="1"/>
    <cellStyle name="Tarkistussolu" xfId="20" builtinId="23" customBuiltin="1"/>
    <cellStyle name="Tulostus" xfId="17" builtinId="21" customBuiltin="1"/>
    <cellStyle name="Valuutta" xfId="1" builtinId="4" customBuiltin="1"/>
    <cellStyle name="Valuutta [0]" xfId="12" builtinId="7" customBuiltin="1"/>
    <cellStyle name="Varoitusteksti" xfId="21" builtinId="11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numFmt numFmtId="19" formatCode="d/m/yyyy"/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</border>
    </dxf>
    <dxf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66" formatCode="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Opintolainalaskuri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Nuoli" descr="Oikealle osoittava kolmionmuotoinen nuoli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Nuoli" descr="Oikealle osoittava kolmionmuotoinen nuoli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Nuoli" descr="Oikealle osoittava kolmionmuotoinen nuoli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Nuoli" descr="Oikealle osoittava kolmionmuotoinen nuoli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Nuoli" descr="Oikealle osoittava kolmionmuotoinen nuoli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Nuoli" descr="Oikealle osoittava kolmionmuotoinen nuoli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intolainat" displayName="Opintolainat" ref="B9:L16" totalsRowCount="1" headerRowDxfId="23" dataDxfId="22" totalsRowDxfId="21">
  <tableColumns count="11">
    <tableColumn id="1" xr3:uid="{00000000-0010-0000-0000-000001000000}" name="Lainan numero" totalsRowLabel="Summat" dataDxfId="20" totalsRowDxfId="19"/>
    <tableColumn id="3" xr3:uid="{00000000-0010-0000-0000-000003000000}" name="Lainanantaja" dataDxfId="18" totalsRowDxfId="17"/>
    <tableColumn id="6" xr3:uid="{00000000-0010-0000-0000-000006000000}" name="Lainan määrä" totalsRowFunction="sum" dataDxfId="16" totalsRowDxfId="15"/>
    <tableColumn id="7" xr3:uid="{00000000-0010-0000-0000-000007000000}" name="Vuosittainen_x000a_korkoprosentti" dataDxfId="14" dataCellStyle="Prosenttia"/>
    <tableColumn id="4" xr3:uid="{00000000-0010-0000-0000-000004000000}" name="Aloituspäivä" dataDxfId="13" totalsRowDxfId="12" dataCellStyle="Normaali"/>
    <tableColumn id="9" xr3:uid="{00000000-0010-0000-0000-000009000000}" name="Pituus (vuosina)" dataDxfId="11" totalsRowDxfId="10"/>
    <tableColumn id="5" xr3:uid="{00000000-0010-0000-0000-000005000000}" name="Päättymispäivä" dataDxfId="9" totalsRowDxfId="8">
      <calculatedColumnFormula>IF(AND(Opintolainat[[#This Row],[Aloituspäivä]]&gt;0,Opintolainat[[#This Row],[Pituus (vuosina)]]&gt;0),EDATE(Opintolainat[[#This Row],[Aloituspäivä]],Opintolainat[[#This Row],[Pituus (vuosina)]]*12),"")</calculatedColumnFormula>
    </tableColumn>
    <tableColumn id="8" xr3:uid="{00000000-0010-0000-0000-000008000000}" name="Nykyinen kuukausimaksu" totalsRowFunction="sum" dataDxfId="7" totalsRowDxfId="6" dataCellStyle="Valuutta">
      <calculatedColumnFormula>IFERROR(IF(AND(LainanAloitusTänään,COUNT(Opintolainat[[#This Row],[Lainan määrä]:[Pituus (vuosina)]])=4,Opintolainat[[#This Row],[Aloituspäivä]]&lt;=TODAY()),PMT(Opintolainat[[#This Row],[Vuosittainen
korkoprosentti]]/12,Opintolainat[[#This Row],[Pituus (vuosina)]]*12,-Opintolainat[[#This Row],[Lainan määrä]],0,0),""),0)</calculatedColumnFormula>
    </tableColumn>
    <tableColumn id="13" xr3:uid="{00000000-0010-0000-0000-00000D000000}" name="Yhteensä_x000a_Korko" totalsRowFunction="sum" dataDxfId="5" totalsRowDxfId="4" dataCellStyle="Valuutta">
      <calculatedColumnFormula>IFERROR((Opintolainat[[#This Row],[Lyhennyserä]]*(Opintolainat[[#This Row],[Pituus (vuosina)]]*12))-Opintolainat[[#This Row],[Lainan määrä]],"")</calculatedColumnFormula>
    </tableColumn>
    <tableColumn id="11" xr3:uid="{00000000-0010-0000-0000-00000B000000}" name="Lyhennyserä" totalsRowFunction="sum" dataDxfId="3" totalsRowDxfId="2" dataCellStyle="Valuutta">
      <calculatedColumnFormula>IF(COUNTA(Opintolainat[[#This Row],[Lainan määrä]:[Pituus (vuosina)]])&lt;&gt;4,"",PMT(Opintolainat[[#This Row],[Vuosittainen
korkoprosentti]]/12,Opintolainat[[#This Row],[Pituus (vuosina)]]*12,-Opintolainat[[#This Row],[Lainan määrä]],0,0))</calculatedColumnFormula>
    </tableColumn>
    <tableColumn id="2" xr3:uid="{00000000-0010-0000-0000-000002000000}" name="Vuosittainen_x000a_maksu" totalsRowFunction="sum" dataDxfId="1" totalsRowDxfId="0" dataCellStyle="Valuutta">
      <calculatedColumnFormula>IFERROR(Opintolainat[[#This Row],[Lyhennyserä]]*12,"")</calculatedColumnFormula>
    </tableColumn>
  </tableColumns>
  <tableStyleInfo name="Opintolainalaskuri" showFirstColumn="0" showLastColumn="0" showRowStripes="1" showColumnStripes="0"/>
  <extLst>
    <ext xmlns:x14="http://schemas.microsoft.com/office/spreadsheetml/2009/9/main" uri="{504A1905-F514-4f6f-8877-14C23A59335A}">
      <x14:table altTextSummary="Kirjoita lainan numero, lainanantaja, lainasumma, vuosikorko, aloituspäivä ja laina-ajan pituus vuosina tähän taulukkoon. Päättymispäivä, nykyiset, suunnitellut ja vuosittaiset lyhennyserät sekä koron kokonaismäärä lasketaan automaattisesti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2" width="20.7109375" style="6" customWidth="1"/>
    <col min="3" max="3" width="35.28515625" style="6" customWidth="1"/>
    <col min="4" max="4" width="14.42578125" style="6" customWidth="1"/>
    <col min="5" max="5" width="16.7109375" style="6" customWidth="1"/>
    <col min="6" max="6" width="15.85546875" style="6" customWidth="1"/>
    <col min="7" max="7" width="17.5703125" style="6" customWidth="1"/>
    <col min="8" max="8" width="22" style="6" customWidth="1"/>
    <col min="9" max="9" width="17" style="6" customWidth="1"/>
    <col min="10" max="10" width="14.42578125" style="6" customWidth="1"/>
    <col min="11" max="11" width="27.710937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25">
      <c r="B2" s="44" t="s">
        <v>0</v>
      </c>
      <c r="C2" s="44"/>
      <c r="D2" s="47" t="s">
        <v>15</v>
      </c>
      <c r="E2" s="47"/>
      <c r="F2" s="45">
        <v>50000</v>
      </c>
      <c r="G2" s="45"/>
      <c r="H2" s="45"/>
      <c r="I2" s="48" t="s">
        <v>25</v>
      </c>
      <c r="J2" s="48"/>
      <c r="K2" s="46">
        <f ca="1">TODAY()-701</f>
        <v>42907</v>
      </c>
      <c r="L2" s="46"/>
    </row>
    <row r="3" spans="1:13" ht="27.75" customHeight="1" x14ac:dyDescent="0.25">
      <c r="B3" s="43"/>
      <c r="C3" s="43"/>
      <c r="D3" s="43"/>
      <c r="E3" s="43"/>
      <c r="F3" s="49" t="s">
        <v>18</v>
      </c>
      <c r="G3" s="49"/>
      <c r="H3" s="49"/>
      <c r="I3" s="43"/>
      <c r="J3" s="43"/>
      <c r="K3" s="49" t="s">
        <v>29</v>
      </c>
      <c r="L3" s="49"/>
    </row>
    <row r="4" spans="1:13" ht="25.5" customHeight="1" x14ac:dyDescent="0.25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22"/>
    </row>
    <row r="5" spans="1:13" ht="32.25" customHeight="1" x14ac:dyDescent="0.3">
      <c r="B5" s="59" t="s">
        <v>2</v>
      </c>
      <c r="C5" s="59"/>
      <c r="D5" s="59"/>
      <c r="E5" s="53">
        <f ca="1">IFERROR(Opintolainat[[#Totals],[Nykyinen kuukausimaksu]],"")</f>
        <v>190.91792743033542</v>
      </c>
      <c r="F5" s="53"/>
      <c r="G5" s="53"/>
      <c r="H5" s="61" t="s">
        <v>22</v>
      </c>
      <c r="I5" s="61"/>
      <c r="J5" s="61"/>
      <c r="K5" s="61"/>
      <c r="L5" s="28">
        <f ca="1">IFERROR(Opintolainat[[#Totals],[Lyhennyserä]],0)</f>
        <v>190.91792743033542</v>
      </c>
      <c r="M5" s="20"/>
    </row>
    <row r="6" spans="1:13" ht="32.25" customHeight="1" x14ac:dyDescent="0.25">
      <c r="B6" s="60" t="s">
        <v>3</v>
      </c>
      <c r="C6" s="60"/>
      <c r="D6" s="60"/>
      <c r="E6" s="54">
        <f ca="1">IFERROR(Opintolainat[[#Totals],[Nykyinen kuukausimaksu]]/ArvioidutKuukausitulot,"")</f>
        <v>4.5820302583280501E-2</v>
      </c>
      <c r="F6" s="54"/>
      <c r="G6" s="54"/>
      <c r="H6" s="62" t="s">
        <v>23</v>
      </c>
      <c r="I6" s="62"/>
      <c r="J6" s="62"/>
      <c r="K6" s="62"/>
      <c r="L6" s="35">
        <f ca="1">IFERROR(Opintolainat[[#Totals],[Lyhennyserä]]/ArvioidutKuukausitulot,"")</f>
        <v>4.5820302583280501E-2</v>
      </c>
      <c r="M6" s="21"/>
    </row>
    <row r="7" spans="1:13" ht="20.25" customHeight="1" x14ac:dyDescent="0.35">
      <c r="B7" s="13"/>
      <c r="C7" s="13"/>
      <c r="D7" s="14"/>
      <c r="E7" s="15"/>
      <c r="F7" s="13"/>
      <c r="G7" s="13"/>
      <c r="H7" s="13"/>
      <c r="I7" s="13"/>
      <c r="J7" s="13"/>
      <c r="K7" s="13"/>
      <c r="L7" s="13"/>
    </row>
    <row r="8" spans="1:13" ht="23.25" customHeight="1" x14ac:dyDescent="0.25">
      <c r="B8" s="55" t="s">
        <v>4</v>
      </c>
      <c r="C8" s="55"/>
      <c r="D8" s="55"/>
      <c r="E8" s="56"/>
      <c r="F8" s="58" t="s">
        <v>19</v>
      </c>
      <c r="G8" s="55"/>
      <c r="H8" s="56"/>
      <c r="I8" s="55" t="s">
        <v>26</v>
      </c>
      <c r="J8" s="57"/>
      <c r="K8" s="57"/>
      <c r="L8" s="57"/>
    </row>
    <row r="9" spans="1:13" ht="35.1" customHeight="1" x14ac:dyDescent="0.25">
      <c r="B9" s="5" t="s">
        <v>5</v>
      </c>
      <c r="C9" s="2" t="s">
        <v>12</v>
      </c>
      <c r="D9" s="3" t="s">
        <v>16</v>
      </c>
      <c r="E9" s="7" t="s">
        <v>17</v>
      </c>
      <c r="F9" s="8" t="s">
        <v>20</v>
      </c>
      <c r="G9" s="3" t="s">
        <v>21</v>
      </c>
      <c r="H9" s="7" t="s">
        <v>24</v>
      </c>
      <c r="I9" s="3" t="s">
        <v>27</v>
      </c>
      <c r="J9" s="3" t="s">
        <v>28</v>
      </c>
      <c r="K9" s="3" t="s">
        <v>30</v>
      </c>
      <c r="L9" s="3" t="s">
        <v>31</v>
      </c>
    </row>
    <row r="10" spans="1:13" ht="15" x14ac:dyDescent="0.25">
      <c r="B10" s="5" t="s">
        <v>6</v>
      </c>
      <c r="C10" s="4" t="s">
        <v>13</v>
      </c>
      <c r="D10" s="26">
        <v>10000</v>
      </c>
      <c r="E10" s="27">
        <v>0.05</v>
      </c>
      <c r="F10" s="36">
        <f ca="1">DATE(YEAR(TODAY())-2,4,1)</f>
        <v>42826</v>
      </c>
      <c r="G10" s="1">
        <v>10</v>
      </c>
      <c r="H10" s="9">
        <f ca="1">IF(AND(Opintolainat[[#This Row],[Aloituspäivä]]&gt;0,Opintolainat[[#This Row],[Pituus (vuosina)]]&gt;0),EDATE(Opintolainat[[#This Row],[Aloituspäivä]],Opintolainat[[#This Row],[Pituus (vuosina)]]*12),"")</f>
        <v>46478</v>
      </c>
      <c r="I10" s="40">
        <f ca="1">IFERROR(IF(AND(LainanAloitusTänään,COUNT(Opintolainat[[#This Row],[Lainan määrä]:[Pituus (vuosina)]])=4,Opintolainat[[#This Row],[Aloituspäivä]]&lt;=TODAY()),PMT(Opintolainat[[#This Row],[Vuosittainen
korkoprosentti]]/12,Opintolainat[[#This Row],[Pituus (vuosina)]]*12,-Opintolainat[[#This Row],[Lainan määrä]],0,0),""),0)</f>
        <v>106.06551523907524</v>
      </c>
      <c r="J10" s="39">
        <f ca="1">IFERROR((Opintolainat[[#This Row],[Lyhennyserä]]*(Opintolainat[[#This Row],[Pituus (vuosina)]]*12))-Opintolainat[[#This Row],[Lainan määrä]],"")</f>
        <v>2727.8618286890287</v>
      </c>
      <c r="K10" s="41">
        <f ca="1">IF(COUNTA(Opintolainat[[#This Row],[Lainan määrä]:[Pituus (vuosina)]])&lt;&gt;4,"",PMT(Opintolainat[[#This Row],[Vuosittainen
korkoprosentti]]/12,Opintolainat[[#This Row],[Pituus (vuosina)]]*12,-Opintolainat[[#This Row],[Lainan määrä]],0,0))</f>
        <v>106.06551523907524</v>
      </c>
      <c r="L10" s="39">
        <f ca="1">IFERROR(Opintolainat[[#This Row],[Lyhennyserä]]*12,"")</f>
        <v>1272.7861828689029</v>
      </c>
    </row>
    <row r="11" spans="1:13" ht="15" x14ac:dyDescent="0.25">
      <c r="B11" s="5" t="s">
        <v>7</v>
      </c>
      <c r="C11" s="4" t="s">
        <v>14</v>
      </c>
      <c r="D11" s="26">
        <v>8000</v>
      </c>
      <c r="E11" s="27">
        <v>0.05</v>
      </c>
      <c r="F11" s="36">
        <f ca="1">DATE(YEAR(TODAY()),5,1)</f>
        <v>43586</v>
      </c>
      <c r="G11" s="1">
        <v>10</v>
      </c>
      <c r="H11" s="9">
        <f ca="1">IF(AND(Opintolainat[[#This Row],[Aloituspäivä]]&gt;0,Opintolainat[[#This Row],[Pituus (vuosina)]]&gt;0),EDATE(Opintolainat[[#This Row],[Aloituspäivä]],Opintolainat[[#This Row],[Pituus (vuosina)]]*12),"")</f>
        <v>47239</v>
      </c>
      <c r="I11" s="40">
        <f ca="1">IFERROR(IF(AND(LainanAloitusTänään,COUNT(Opintolainat[[#This Row],[Lainan määrä]:[Pituus (vuosina)]])=4,Opintolainat[[#This Row],[Aloituspäivä]]&lt;=TODAY()),PMT(Opintolainat[[#This Row],[Vuosittainen
korkoprosentti]]/12,Opintolainat[[#This Row],[Pituus (vuosina)]]*12,-Opintolainat[[#This Row],[Lainan määrä]],0,0),""),0)</f>
        <v>84.852412191260186</v>
      </c>
      <c r="J11" s="39">
        <f ca="1">IFERROR((Opintolainat[[#This Row],[Lyhennyserä]]*(Opintolainat[[#This Row],[Pituus (vuosina)]]*12))-Opintolainat[[#This Row],[Lainan määrä]],"")</f>
        <v>2182.289462951223</v>
      </c>
      <c r="K11" s="41">
        <f ca="1">IF(COUNTA(Opintolainat[[#This Row],[Lainan määrä]:[Pituus (vuosina)]])&lt;&gt;4,"",PMT(Opintolainat[[#This Row],[Vuosittainen
korkoprosentti]]/12,Opintolainat[[#This Row],[Pituus (vuosina)]]*12,-Opintolainat[[#This Row],[Lainan määrä]],0,0))</f>
        <v>84.852412191260186</v>
      </c>
      <c r="L11" s="39">
        <f ca="1">IFERROR(Opintolainat[[#This Row],[Lyhennyserä]]*12,"")</f>
        <v>1018.2289462951222</v>
      </c>
    </row>
    <row r="12" spans="1:13" ht="15" x14ac:dyDescent="0.25">
      <c r="B12" s="5"/>
      <c r="C12" s="4"/>
      <c r="D12" s="26"/>
      <c r="E12" s="27"/>
      <c r="F12" s="36"/>
      <c r="G12" s="1"/>
      <c r="H12" s="9" t="str">
        <f>IF(AND(Opintolainat[[#This Row],[Aloituspäivä]]&gt;0,Opintolainat[[#This Row],[Pituus (vuosina)]]&gt;0),EDATE(Opintolainat[[#This Row],[Aloituspäivä]],Opintolainat[[#This Row],[Pituus (vuosina)]]*12),"")</f>
        <v/>
      </c>
      <c r="I12" s="40" t="str">
        <f ca="1">IFERROR(IF(AND(LainanAloitusTänään,COUNT(Opintolainat[[#This Row],[Lainan määrä]:[Pituus (vuosina)]])=4,Opintolainat[[#This Row],[Aloituspäivä]]&lt;=TODAY()),PMT(Opintolainat[[#This Row],[Vuosittainen
korkoprosentti]]/12,Opintolainat[[#This Row],[Pituus (vuosina)]]*12,-Opintolainat[[#This Row],[Lainan määrä]],0,0),""),0)</f>
        <v/>
      </c>
      <c r="J12" s="39" t="str">
        <f>IFERROR((Opintolainat[[#This Row],[Lyhennyserä]]*(Opintolainat[[#This Row],[Pituus (vuosina)]]*12))-Opintolainat[[#This Row],[Lainan määrä]],"")</f>
        <v/>
      </c>
      <c r="K12" s="41" t="str">
        <f>IF(COUNTA(Opintolainat[[#This Row],[Lainan määrä]:[Pituus (vuosina)]])&lt;&gt;4,"",PMT(Opintolainat[[#This Row],[Vuosittainen
korkoprosentti]]/12,Opintolainat[[#This Row],[Pituus (vuosina)]]*12,-Opintolainat[[#This Row],[Lainan määrä]],0,0))</f>
        <v/>
      </c>
      <c r="L12" s="39" t="str">
        <f>IFERROR(Opintolainat[[#This Row],[Lyhennyserä]]*12,"")</f>
        <v/>
      </c>
    </row>
    <row r="13" spans="1:13" ht="15" x14ac:dyDescent="0.25">
      <c r="B13" s="5"/>
      <c r="C13" s="4"/>
      <c r="D13" s="26"/>
      <c r="E13" s="27"/>
      <c r="F13" s="36"/>
      <c r="G13" s="1"/>
      <c r="H13" s="9" t="str">
        <f>IF(AND(Opintolainat[[#This Row],[Aloituspäivä]]&gt;0,Opintolainat[[#This Row],[Pituus (vuosina)]]&gt;0),EDATE(Opintolainat[[#This Row],[Aloituspäivä]],Opintolainat[[#This Row],[Pituus (vuosina)]]*12),"")</f>
        <v/>
      </c>
      <c r="I13" s="40" t="str">
        <f ca="1">IFERROR(IF(AND(LainanAloitusTänään,COUNT(Opintolainat[[#This Row],[Lainan määrä]:[Pituus (vuosina)]])=4,Opintolainat[[#This Row],[Aloituspäivä]]&lt;=TODAY()),PMT(Opintolainat[[#This Row],[Vuosittainen
korkoprosentti]]/12,Opintolainat[[#This Row],[Pituus (vuosina)]]*12,-Opintolainat[[#This Row],[Lainan määrä]],0,0),""),0)</f>
        <v/>
      </c>
      <c r="J13" s="39" t="str">
        <f>IFERROR((Opintolainat[[#This Row],[Lyhennyserä]]*(Opintolainat[[#This Row],[Pituus (vuosina)]]*12))-Opintolainat[[#This Row],[Lainan määrä]],"")</f>
        <v/>
      </c>
      <c r="K13" s="41" t="str">
        <f>IF(COUNTA(Opintolainat[[#This Row],[Lainan määrä]:[Pituus (vuosina)]])&lt;&gt;4,"",PMT(Opintolainat[[#This Row],[Vuosittainen
korkoprosentti]]/12,Opintolainat[[#This Row],[Pituus (vuosina)]]*12,-Opintolainat[[#This Row],[Lainan määrä]],0,0))</f>
        <v/>
      </c>
      <c r="L13" s="39" t="str">
        <f>IFERROR(Opintolainat[[#This Row],[Lyhennyserä]]*12,"")</f>
        <v/>
      </c>
    </row>
    <row r="14" spans="1:13" ht="15" x14ac:dyDescent="0.25">
      <c r="B14" s="5"/>
      <c r="C14" s="4"/>
      <c r="D14" s="26"/>
      <c r="E14" s="27"/>
      <c r="F14" s="36"/>
      <c r="G14" s="1"/>
      <c r="H14" s="9" t="str">
        <f>IF(AND(Opintolainat[[#This Row],[Aloituspäivä]]&gt;0,Opintolainat[[#This Row],[Pituus (vuosina)]]&gt;0),EDATE(Opintolainat[[#This Row],[Aloituspäivä]],Opintolainat[[#This Row],[Pituus (vuosina)]]*12),"")</f>
        <v/>
      </c>
      <c r="I14" s="40" t="str">
        <f ca="1">IFERROR(IF(AND(LainanAloitusTänään,COUNT(Opintolainat[[#This Row],[Lainan määrä]:[Pituus (vuosina)]])=4,Opintolainat[[#This Row],[Aloituspäivä]]&lt;=TODAY()),PMT(Opintolainat[[#This Row],[Vuosittainen
korkoprosentti]]/12,Opintolainat[[#This Row],[Pituus (vuosina)]]*12,-Opintolainat[[#This Row],[Lainan määrä]],0,0),""),0)</f>
        <v/>
      </c>
      <c r="J14" s="39" t="str">
        <f>IFERROR((Opintolainat[[#This Row],[Lyhennyserä]]*(Opintolainat[[#This Row],[Pituus (vuosina)]]*12))-Opintolainat[[#This Row],[Lainan määrä]],"")</f>
        <v/>
      </c>
      <c r="K14" s="41" t="str">
        <f>IF(COUNTA(Opintolainat[[#This Row],[Lainan määrä]:[Pituus (vuosina)]])&lt;&gt;4,"",PMT(Opintolainat[[#This Row],[Vuosittainen
korkoprosentti]]/12,Opintolainat[[#This Row],[Pituus (vuosina)]]*12,-Opintolainat[[#This Row],[Lainan määrä]],0,0))</f>
        <v/>
      </c>
      <c r="L14" s="39" t="str">
        <f>IFERROR(Opintolainat[[#This Row],[Lyhennyserä]]*12,"")</f>
        <v/>
      </c>
    </row>
    <row r="15" spans="1:13" ht="15" x14ac:dyDescent="0.25">
      <c r="B15" s="5"/>
      <c r="C15" s="4"/>
      <c r="D15" s="26"/>
      <c r="E15" s="27"/>
      <c r="F15" s="36"/>
      <c r="G15" s="1"/>
      <c r="H15" s="9" t="str">
        <f>IF(AND(Opintolainat[[#This Row],[Aloituspäivä]]&gt;0,Opintolainat[[#This Row],[Pituus (vuosina)]]&gt;0),EDATE(Opintolainat[[#This Row],[Aloituspäivä]],Opintolainat[[#This Row],[Pituus (vuosina)]]*12),"")</f>
        <v/>
      </c>
      <c r="I15" s="40" t="str">
        <f ca="1">IFERROR(IF(AND(LainanAloitusTänään,COUNT(Opintolainat[[#This Row],[Lainan määrä]:[Pituus (vuosina)]])=4,Opintolainat[[#This Row],[Aloituspäivä]]&lt;=TODAY()),PMT(Opintolainat[[#This Row],[Vuosittainen
korkoprosentti]]/12,Opintolainat[[#This Row],[Pituus (vuosina)]]*12,-Opintolainat[[#This Row],[Lainan määrä]],0,0),""),0)</f>
        <v/>
      </c>
      <c r="J15" s="39" t="str">
        <f>IFERROR((Opintolainat[[#This Row],[Lyhennyserä]]*(Opintolainat[[#This Row],[Pituus (vuosina)]]*12))-Opintolainat[[#This Row],[Lainan määrä]],"")</f>
        <v/>
      </c>
      <c r="K15" s="41" t="str">
        <f>IF(COUNTA(Opintolainat[[#This Row],[Lainan määrä]:[Pituus (vuosina)]])&lt;&gt;4,"",PMT(Opintolainat[[#This Row],[Vuosittainen
korkoprosentti]]/12,Opintolainat[[#This Row],[Pituus (vuosina)]]*12,-Opintolainat[[#This Row],[Lainan määrä]],0,0))</f>
        <v/>
      </c>
      <c r="L15" s="39" t="str">
        <f>IFERROR(Opintolainat[[#This Row],[Lyhennyserä]]*12,"")</f>
        <v/>
      </c>
    </row>
    <row r="16" spans="1:13" ht="20.25" customHeight="1" x14ac:dyDescent="0.25">
      <c r="B16" s="16" t="s">
        <v>8</v>
      </c>
      <c r="C16" s="17"/>
      <c r="D16" s="29">
        <f>SUBTOTAL(109,Opintolainat[Lainan määrä])</f>
        <v>18000</v>
      </c>
      <c r="E16" s="18"/>
      <c r="F16" s="23"/>
      <c r="G16" s="24"/>
      <c r="H16" s="25"/>
      <c r="I16" s="30">
        <f ca="1">SUBTOTAL(109,Opintolainat[Nykyinen kuukausimaksu])</f>
        <v>190.91792743033542</v>
      </c>
      <c r="J16" s="29">
        <f ca="1">SUBTOTAL(109,Opintolainat[Yhteensä
Korko])</f>
        <v>4910.1512916402517</v>
      </c>
      <c r="K16" s="31">
        <f ca="1">SUBTOTAL(109,Opintolainat[Lyhennyserä])</f>
        <v>190.91792743033542</v>
      </c>
      <c r="L16" s="29">
        <f ca="1">SUBTOTAL(109,Opintolainat[Vuosittainen
maksu])</f>
        <v>2291.015129164025</v>
      </c>
    </row>
    <row r="17" spans="2:12" ht="20.25" customHeight="1" x14ac:dyDescent="0.25">
      <c r="B17" s="11" t="s">
        <v>9</v>
      </c>
      <c r="C17" s="12"/>
      <c r="D17" s="32">
        <f>AVERAGE(Opintolainat[Lainan määrä])</f>
        <v>9000</v>
      </c>
      <c r="E17" s="37">
        <f>AVERAGE(Opintolainat[Vuosittainen
korkoprosentti])</f>
        <v>0.05</v>
      </c>
      <c r="F17" s="38"/>
      <c r="G17" s="38"/>
      <c r="H17" s="37"/>
      <c r="I17" s="33"/>
      <c r="J17" s="32">
        <f ca="1">AVERAGE(Opintolainat[Yhteensä
Korko])</f>
        <v>2455.0756458201258</v>
      </c>
      <c r="K17" s="34"/>
      <c r="L17" s="32">
        <f ca="1">AVERAGE(Opintolainat[Vuosittainen
maksu])</f>
        <v>1145.5075645820125</v>
      </c>
    </row>
    <row r="18" spans="2:12" s="19" customFormat="1" ht="23.25" customHeight="1" x14ac:dyDescent="0.25">
      <c r="B18" s="50" t="s">
        <v>10</v>
      </c>
      <c r="C18" s="50"/>
      <c r="D18" s="50"/>
      <c r="E18" s="50"/>
      <c r="F18" s="50"/>
      <c r="G18" s="50"/>
      <c r="H18" s="50"/>
      <c r="I18" s="50"/>
      <c r="J18" s="50"/>
      <c r="K18" s="50"/>
      <c r="L18" s="51">
        <f ca="1">Opintolainat[[#Totals],[Lainan määrä]]+Opintolainat[[#Totals],[Yhteensä
Korko]]</f>
        <v>22910.15129164025</v>
      </c>
    </row>
    <row r="19" spans="2:12" s="19" customFormat="1" ht="23.25" customHeight="1" x14ac:dyDescent="0.2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2:12" ht="20.25" customHeight="1" x14ac:dyDescent="0.25">
      <c r="B20" s="52" t="s">
        <v>11</v>
      </c>
      <c r="C20" s="52"/>
      <c r="D20" s="52"/>
      <c r="E20" s="52"/>
      <c r="F20" s="52"/>
      <c r="G20" s="52"/>
      <c r="H20" s="52"/>
      <c r="I20" s="52"/>
      <c r="J20" s="52"/>
      <c r="K20" s="52"/>
      <c r="L20" s="51">
        <f>(ArvioidutVuositulot/12)</f>
        <v>4166.666666666667</v>
      </c>
    </row>
    <row r="21" spans="2:12" ht="20.25" customHeight="1" x14ac:dyDescent="0.2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1"/>
    </row>
  </sheetData>
  <mergeCells count="23"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Luo tähän laskentataulukkoon opintolainalaskuri. Kirjoita tiedot solusta B9 alkavaan taulukkoon, arvioidut vuositulot soluun F2 ja lainan takaisinmaksun aloituspäivä soluun K2" sqref="A1" xr:uid="{00000000-0002-0000-0000-000002000000}"/>
    <dataValidation allowBlank="1" showInputMessage="1" showErrorMessage="1" prompt="Kirjoita arvioidut vuositulot valmistumisen jälkeen tähän soluun" sqref="F2:H2" xr:uid="{00000000-0002-0000-0000-000003000000}"/>
    <dataValidation allowBlank="1" showInputMessage="1" showErrorMessage="1" prompt="Kirjoita arvioidut vuositulot valmistumisen jälkeen yllä olevaan soluun" sqref="F3:H3" xr:uid="{00000000-0002-0000-0000-000004000000}"/>
    <dataValidation allowBlank="1" showInputMessage="1" showErrorMessage="1" prompt="Kirjoita lainan takaisinmaksun aloituspäivämäärä tähän soluun" sqref="K2:L2" xr:uid="{00000000-0002-0000-0000-000005000000}"/>
    <dataValidation allowBlank="1" showInputMessage="1" showErrorMessage="1" prompt="Kirjoita lainan takaisinmaksun aloituspäivämäärä yllä olevaan soluun" sqref="K3:L3" xr:uid="{00000000-0002-0000-0000-000006000000}"/>
    <dataValidation allowBlank="1" showInputMessage="1" showErrorMessage="1" prompt="Yhdistetty nykyinen kuukausittainen lyhennyserä lasketaan automaattisesti soluun oikealla" sqref="B5:D5" xr:uid="{00000000-0002-0000-0000-000007000000}"/>
    <dataValidation allowBlank="1" showInputMessage="1" showErrorMessage="1" prompt="Yhdistetty nykyinen kuukausittainen lyhennyserä lasketaan automaattisesti tähän soluun" sqref="E5:G5" xr:uid="{00000000-0002-0000-0000-000008000000}"/>
    <dataValidation allowBlank="1" showInputMessage="1" showErrorMessage="1" prompt="Prosenttiosuus nykyisistä kuukausituloista lasketaan automaattisesti soluun oikealla" sqref="B6:D6" xr:uid="{00000000-0002-0000-0000-000009000000}"/>
    <dataValidation allowBlank="1" showInputMessage="1" showErrorMessage="1" prompt="Prosenttiosuus nykyisistä kuukausituloista lasketaan automaattisesti tähän soluun" sqref="E6:G6" xr:uid="{00000000-0002-0000-0000-00000A000000}"/>
    <dataValidation allowBlank="1" showInputMessage="1" showErrorMessage="1" prompt="Yhdistetty kuukausittainen lyhennyserä lasketaan automaattisesti soluun oikealla" sqref="H5:K5" xr:uid="{00000000-0002-0000-0000-00000B000000}"/>
    <dataValidation allowBlank="1" showInputMessage="1" showErrorMessage="1" prompt="Yhdistetty kuukausittainen lyhennyserä lasketaan automaattisesti tähän soluun" sqref="L5" xr:uid="{00000000-0002-0000-0000-00000C000000}"/>
    <dataValidation allowBlank="1" showInputMessage="1" showErrorMessage="1" prompt="Prosenttiosuus suunnitelluista kuukausituloista lasketaan automaattisesti oikealla olevaan soluun" sqref="H6:K6" xr:uid="{00000000-0002-0000-0000-00000D000000}"/>
    <dataValidation allowBlank="1" showInputMessage="1" showErrorMessage="1" prompt="Prosenttiosuus suunnitelluista kuukausituloista lasketaan automaattisesti tähän soluun" sqref="L6" xr:uid="{00000000-0002-0000-0000-00000E000000}"/>
    <dataValidation allowBlank="1" showInputMessage="1" showErrorMessage="1" prompt="Kirjoita lainan yleiset tiedot alla oleviin taulukon sarakkeisiin" sqref="B8:E8" xr:uid="{00000000-0002-0000-0000-00000F000000}"/>
    <dataValidation allowBlank="1" showInputMessage="1" showErrorMessage="1" prompt="Kirjoita lainan numero tähän sarakkeeseen tämän otsikon alle" sqref="B9" xr:uid="{00000000-0002-0000-0000-000010000000}"/>
    <dataValidation allowBlank="1" showInputMessage="1" showErrorMessage="1" prompt="Kirjoita lainanantaja tähän sarakkeeseen tämän otsikon alle" sqref="C9" xr:uid="{00000000-0002-0000-0000-000011000000}"/>
    <dataValidation allowBlank="1" showInputMessage="1" showErrorMessage="1" prompt="Kirjoita lainasumma tähän sarakkeeseen tämän otsikon alle" sqref="D9" xr:uid="{00000000-0002-0000-0000-000012000000}"/>
    <dataValidation allowBlank="1" showInputMessage="1" showErrorMessage="1" prompt="Kirjoita vuosikorko tähän sarakkeeseen tämän otsikon alle" sqref="E9" xr:uid="{00000000-0002-0000-0000-000013000000}"/>
    <dataValidation allowBlank="1" showInputMessage="1" showErrorMessage="1" prompt="Kirjoita lainan takaisinmaksutiedot alla oleviin taulukon sarakkeisiin" sqref="F8:H8" xr:uid="{00000000-0002-0000-0000-000014000000}"/>
    <dataValidation allowBlank="1" showInputMessage="1" showErrorMessage="1" prompt="Kirjoita aloituspäivä tähän sarakkeeseen tämän otsikon alle" sqref="F9" xr:uid="{00000000-0002-0000-0000-000015000000}"/>
    <dataValidation allowBlank="1" showInputMessage="1" showErrorMessage="1" prompt="Kirjoita pituus vuosina tähän sarakkeeseen tämän otsikon alle" sqref="G9" xr:uid="{00000000-0002-0000-0000-000016000000}"/>
    <dataValidation allowBlank="1" showInputMessage="1" showErrorMessage="1" prompt="Päättymispäivä päivitetään automaattisesti tähän sarakkeeseen tämän otsikon alle" sqref="H9" xr:uid="{00000000-0002-0000-0000-000017000000}"/>
    <dataValidation allowBlank="1" showInputMessage="1" showErrorMessage="1" prompt="Lyhennystiedot lasketaan automaattisesti alla olevan taulukon sarakkeisiin" sqref="I8:L8" xr:uid="{00000000-0002-0000-0000-000018000000}"/>
    <dataValidation allowBlank="1" showInputMessage="1" showErrorMessage="1" prompt="Nykyinen kuukausimaksu lasketaan automaattisesti tähän sarakkeeseen tämän otsikon alle" sqref="I9" xr:uid="{00000000-0002-0000-0000-000019000000}"/>
    <dataValidation allowBlank="1" showInputMessage="1" showErrorMessage="1" prompt="Koron kokonaissumma lasketaan automaattisesti tähän sarakkeeseen tämän otsikon alle" sqref="J9" xr:uid="{00000000-0002-0000-0000-00001A000000}"/>
    <dataValidation allowBlank="1" showInputMessage="1" showErrorMessage="1" prompt="Lyhennyserä lasketaan automaattisesti tähän sarakkeeseen tämän otsikon alle" sqref="K9" xr:uid="{00000000-0002-0000-0000-00001B000000}"/>
    <dataValidation allowBlank="1" showInputMessage="1" showErrorMessage="1" prompt="Vuosittainen maksu lasketaan automaattisesti tähän sarakkeeseen tämän otsikon alle. Keskiarvot lasketaan automaattisesti alla olevan taulukon sarakkeisiin" sqref="L9" xr:uid="{00000000-0002-0000-0000-00001C000000}"/>
    <dataValidation allowBlank="1" showInputMessage="1" showErrorMessage="1" prompt="Lainamäärän, vuosikoron, lainan kokonaismäärän ja vuosittaisen lyhennyksen keskiarvot lasketaan ja oikealla olevien solujen lyhennyseräkaavio päivitetään automaattisesti" sqref="B17" xr:uid="{00000000-0002-0000-0000-00001D000000}"/>
    <dataValidation allowBlank="1" showInputMessage="1" showErrorMessage="1" prompt="Keskiarvoinen lainamäärä lasketaan automaattisesti tähän soluun" sqref="D17" xr:uid="{00000000-0002-0000-0000-00001E000000}"/>
    <dataValidation allowBlank="1" showInputMessage="1" showErrorMessage="1" prompt="Keskiarvoinen vuosikorko lasketaan automaattisesti tähän soluun" sqref="E17" xr:uid="{00000000-0002-0000-0000-00001F000000}"/>
    <dataValidation allowBlank="1" showInputMessage="1" showErrorMessage="1" prompt="Keskimääräinen kokonaiskorkosumma lasketaan automaattisesti tähän soluun" sqref="J17" xr:uid="{00000000-0002-0000-0000-000020000000}"/>
    <dataValidation allowBlank="1" showInputMessage="1" showErrorMessage="1" prompt="Keskiarvoinen lyhennyseräkaavio päivitetään automaattisesti tässä solussa" sqref="K17" xr:uid="{00000000-0002-0000-0000-000021000000}"/>
    <dataValidation allowBlank="1" showInputMessage="1" showErrorMessage="1" prompt="Keskiarvoinen vuosittainen lyhennysmäärä lasketaan automaattisesti tähän soluun ja lainan konsolidoitu lyhennys yhteensä sekä arvioidut kuukausitulot valmistumisen jälkeen lasketaan automaattisesti alla oleviin soluihin" sqref="L17" xr:uid="{00000000-0002-0000-0000-000022000000}"/>
    <dataValidation allowBlank="1" showInputMessage="1" showErrorMessage="1" prompt="Lainan konsolidoitu lyhennys yhteensä lasketaan automaattisesti soluun oikealla" sqref="B18:K19" xr:uid="{00000000-0002-0000-0000-000023000000}"/>
    <dataValidation allowBlank="1" showInputMessage="1" showErrorMessage="1" prompt="Lainan konsolidoitu lyhennys yhteensä lasketaan automaattisesti tähän soluun" sqref="L18:L19" xr:uid="{00000000-0002-0000-0000-000024000000}"/>
    <dataValidation allowBlank="1" showInputMessage="1" showErrorMessage="1" prompt="Arvioidut kuukausitulot valmistumisen jälkeen lasketaan automaattisesti soluun oikealla" sqref="B20:K21" xr:uid="{00000000-0002-0000-0000-000025000000}"/>
    <dataValidation allowBlank="1" showInputMessage="1" showErrorMessage="1" prompt="Arvioidut kuukausitulot valmistumisen jälkeen lasketaan automaattisesti tähän soluun" sqref="L20:L21" xr:uid="{00000000-0002-0000-0000-000026000000}"/>
    <dataValidation allowBlank="1" showInputMessage="1" showErrorMessage="1" prompt="Työkirjan otsikko on tässä solussa ja vihje solussa B4. Keskiarvot, lainan konsolidoitu lyhennys yhteensä ja arvioidut kuukausitulot lasketaan automaattisesti taulukon alle" sqref="B2:C2" xr:uid="{00000000-0002-0000-0000-000027000000}"/>
    <dataValidation allowBlank="1" showInputMessage="1" showErrorMessage="1" prompt="Yhdistetyt nykyiset ja suunnitellut kuukausittaiset lyhennyserät sekä prosenttiosuus nykyisistä ja suunnitelluista kuukausituloista lasketaan automaattisesti soluihin E5, E6, L5 ja 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Lainalaskuri!K10:K15</xm:f>
              <xm:sqref>K17</xm:sqref>
            </x14:sparkline>
            <x14:sparkline>
              <xm:f>Lainalaskuri!I10:I15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6</vt:i4>
      </vt:variant>
    </vt:vector>
  </HeadingPairs>
  <TitlesOfParts>
    <vt:vector size="7" baseType="lpstr">
      <vt:lpstr>Lainalaskuri</vt:lpstr>
      <vt:lpstr>ArvioidutKuukausitulot</vt:lpstr>
      <vt:lpstr>ArvioidutVuositulot</vt:lpstr>
      <vt:lpstr>LainanKonsolidoituTakaisinmaksu</vt:lpstr>
      <vt:lpstr>LainanTakaisinmaksunAloitus</vt:lpstr>
      <vt:lpstr>Lainalaskuri!Tulostusotsikot</vt:lpstr>
      <vt:lpstr>YhdistetytKuukausimaksut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2019-05-23T01:48:08Z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