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545" xr2:uid="{00000000-000D-0000-FFFF-FFFF00000000}"/>
  </bookViews>
  <sheets>
    <sheet name="Pere kuueelarve" sheetId="1" r:id="rId1"/>
  </sheets>
  <calcPr calcId="162913"/>
  <webPublishing codePage="1252"/>
</workbook>
</file>

<file path=xl/calcChain.xml><?xml version="1.0" encoding="utf-8"?>
<calcChain xmlns="http://schemas.openxmlformats.org/spreadsheetml/2006/main">
  <c r="H15" i="1" l="1"/>
  <c r="J64" i="1" l="1"/>
  <c r="J65" i="1"/>
  <c r="J66" i="1"/>
  <c r="J56" i="1"/>
  <c r="J57" i="1"/>
  <c r="J58" i="1"/>
  <c r="J59" i="1"/>
  <c r="J60" i="1"/>
  <c r="J46" i="1"/>
  <c r="J47" i="1"/>
  <c r="J48" i="1"/>
  <c r="J49" i="1"/>
  <c r="J50" i="1"/>
  <c r="J51" i="1"/>
  <c r="J52" i="1"/>
  <c r="J39" i="1"/>
  <c r="J40" i="1"/>
  <c r="J41" i="1"/>
  <c r="J42" i="1"/>
  <c r="J29" i="1"/>
  <c r="J30" i="1"/>
  <c r="J31" i="1"/>
  <c r="J32" i="1"/>
  <c r="J33" i="1"/>
  <c r="J34" i="1"/>
  <c r="J35" i="1"/>
  <c r="J20" i="1"/>
  <c r="J21" i="1"/>
  <c r="J22" i="1"/>
  <c r="J23" i="1"/>
  <c r="J24" i="1"/>
  <c r="J25" i="1"/>
  <c r="E63" i="1"/>
  <c r="E64" i="1"/>
  <c r="E65" i="1"/>
  <c r="E66" i="1"/>
  <c r="E56" i="1"/>
  <c r="E57" i="1"/>
  <c r="E58" i="1"/>
  <c r="E59" i="1"/>
  <c r="E45" i="1"/>
  <c r="E44" i="1"/>
  <c r="E46" i="1"/>
  <c r="E47" i="1"/>
  <c r="E48" i="1"/>
  <c r="E49" i="1"/>
  <c r="E50" i="1"/>
  <c r="E51" i="1"/>
  <c r="E52" i="1"/>
  <c r="E38" i="1"/>
  <c r="E39" i="1"/>
  <c r="E40" i="1"/>
  <c r="E31" i="1"/>
  <c r="E32" i="1"/>
  <c r="E33" i="1"/>
  <c r="E34" i="1"/>
  <c r="E20" i="1"/>
  <c r="E21" i="1"/>
  <c r="E22" i="1"/>
  <c r="E23" i="1"/>
  <c r="E24" i="1"/>
  <c r="E25" i="1"/>
  <c r="E26" i="1"/>
  <c r="E27" i="1"/>
  <c r="E6" i="1"/>
  <c r="E7" i="1"/>
  <c r="E8" i="1"/>
  <c r="E9" i="1"/>
  <c r="E10" i="1"/>
  <c r="E11" i="1"/>
  <c r="E12" i="1"/>
  <c r="E13" i="1"/>
  <c r="E14" i="1"/>
  <c r="E15" i="1"/>
  <c r="E16" i="1"/>
  <c r="I53" i="1"/>
  <c r="H53" i="1"/>
  <c r="D60" i="1"/>
  <c r="C60" i="1"/>
  <c r="I67" i="1"/>
  <c r="H67" i="1"/>
  <c r="D67" i="1"/>
  <c r="C67" i="1"/>
  <c r="I43" i="1"/>
  <c r="H43" i="1"/>
  <c r="I26" i="1"/>
  <c r="H26" i="1"/>
  <c r="I36" i="1"/>
  <c r="H36" i="1"/>
  <c r="I61" i="1"/>
  <c r="H61" i="1"/>
  <c r="D53" i="1"/>
  <c r="C53" i="1"/>
  <c r="D41" i="1"/>
  <c r="C41" i="1"/>
  <c r="D35" i="1"/>
  <c r="C35" i="1"/>
  <c r="D28" i="1"/>
  <c r="C28" i="1"/>
  <c r="C17" i="1"/>
  <c r="D17" i="1"/>
  <c r="H12" i="1"/>
  <c r="H6" i="1"/>
  <c r="C3" i="1" l="1"/>
  <c r="D3" i="1"/>
  <c r="H16" i="1" s="1"/>
  <c r="E67" i="1"/>
  <c r="J43" i="1"/>
  <c r="J61" i="1"/>
  <c r="E41" i="1"/>
  <c r="J67" i="1"/>
  <c r="E60" i="1"/>
  <c r="J53" i="1"/>
  <c r="J26" i="1"/>
  <c r="J36" i="1"/>
  <c r="E53" i="1"/>
  <c r="E35" i="1"/>
  <c r="E28" i="1"/>
  <c r="E17" i="1"/>
  <c r="E3" i="1" l="1"/>
  <c r="H17" i="1"/>
</calcChain>
</file>

<file path=xl/sharedStrings.xml><?xml version="1.0" encoding="utf-8"?>
<sst xmlns="http://schemas.openxmlformats.org/spreadsheetml/2006/main" count="162" uniqueCount="89">
  <si>
    <t>Pere kuueelarve</t>
  </si>
  <si>
    <t>Kokkuvõttetabel</t>
  </si>
  <si>
    <t>Eluase</t>
  </si>
  <si>
    <t>Hüpoteeklaen või üür</t>
  </si>
  <si>
    <t>Teine hüpoteeklaen või üür</t>
  </si>
  <si>
    <t>Telefon</t>
  </si>
  <si>
    <t>Elekter</t>
  </si>
  <si>
    <t>Gaas</t>
  </si>
  <si>
    <t>Vesi- ja kanalisatsioon</t>
  </si>
  <si>
    <t>Kaabeltelevisioon</t>
  </si>
  <si>
    <t>Prügivedu</t>
  </si>
  <si>
    <t>Majapidamine ja remont</t>
  </si>
  <si>
    <t>Tarbeesemed</t>
  </si>
  <si>
    <t>Muu</t>
  </si>
  <si>
    <t>Kokku</t>
  </si>
  <si>
    <t>Transport</t>
  </si>
  <si>
    <t>1. sõiduki makse</t>
  </si>
  <si>
    <t>2. sõiduki makse</t>
  </si>
  <si>
    <t>Bussi- ja taksosõiduraha</t>
  </si>
  <si>
    <t>Kindlustus</t>
  </si>
  <si>
    <t>Autokool</t>
  </si>
  <si>
    <t>Kütus</t>
  </si>
  <si>
    <t>Hooldus</t>
  </si>
  <si>
    <t>Eluasemekindlustus</t>
  </si>
  <si>
    <t>Tervisekindlustus</t>
  </si>
  <si>
    <t>Elukindlustus</t>
  </si>
  <si>
    <t>Söök</t>
  </si>
  <si>
    <t>Toit</t>
  </si>
  <si>
    <t>Väljas söömine</t>
  </si>
  <si>
    <t>Lapsed</t>
  </si>
  <si>
    <t>Meditsiinitarbed</t>
  </si>
  <si>
    <t>Riided</t>
  </si>
  <si>
    <t>Õppemaks</t>
  </si>
  <si>
    <t>Koolitarbed</t>
  </si>
  <si>
    <t>Organisatsioonide maksed ja tasud</t>
  </si>
  <si>
    <t>Lõunasöögiraha</t>
  </si>
  <si>
    <t>Lastehoid</t>
  </si>
  <si>
    <t>Lelud ja mängud</t>
  </si>
  <si>
    <t>Juriidilised_kulud</t>
  </si>
  <si>
    <t>Advokaaditasu</t>
  </si>
  <si>
    <t>Alimendid</t>
  </si>
  <si>
    <t>Maksed</t>
  </si>
  <si>
    <t>Säästud ja investeeringud</t>
  </si>
  <si>
    <t>Pensionikonto</t>
  </si>
  <si>
    <t>Investeerimiskonto</t>
  </si>
  <si>
    <t>Kõrgkool</t>
  </si>
  <si>
    <t>Kokku
Prognoositavad kulud</t>
  </si>
  <si>
    <t>Prognoositavad
kulud</t>
  </si>
  <si>
    <t>Kokku
Tegelik kulu</t>
  </si>
  <si>
    <t>Tegelikud
kulud</t>
  </si>
  <si>
    <t>Kokku
Erinevus</t>
  </si>
  <si>
    <t>Erinevus</t>
  </si>
  <si>
    <t>Prognoositava kuusissetuleku allikas</t>
  </si>
  <si>
    <t>Sissetulek 1</t>
  </si>
  <si>
    <t>Sissetulek 2</t>
  </si>
  <si>
    <t>Lisasissetulek</t>
  </si>
  <si>
    <t>Kuusissetulek kokku</t>
  </si>
  <si>
    <t>Tegelik kuusissetuleku allikas</t>
  </si>
  <si>
    <t>Saldo</t>
  </si>
  <si>
    <t>Prognoositav saldo</t>
  </si>
  <si>
    <t>Tegelik saldo</t>
  </si>
  <si>
    <t>Laenud</t>
  </si>
  <si>
    <t>Isiklik laen</t>
  </si>
  <si>
    <t>Õppelaen</t>
  </si>
  <si>
    <t>Krediitkaart</t>
  </si>
  <si>
    <t>Meelelahutus</t>
  </si>
  <si>
    <t>Videod ja DVD-d</t>
  </si>
  <si>
    <t>CD-d</t>
  </si>
  <si>
    <t>Kino</t>
  </si>
  <si>
    <t>Kontserdid</t>
  </si>
  <si>
    <t>Spordiüritused</t>
  </si>
  <si>
    <t>Teater</t>
  </si>
  <si>
    <t>Maksud</t>
  </si>
  <si>
    <t>Riiklikud maksud</t>
  </si>
  <si>
    <t>Osariigi maksud</t>
  </si>
  <si>
    <t>Kohalikud maksud</t>
  </si>
  <si>
    <t>Isiklik hooldus</t>
  </si>
  <si>
    <t>Juuksed ja küüned</t>
  </si>
  <si>
    <t>Keemiline puhastus</t>
  </si>
  <si>
    <t>Spordiklubi</t>
  </si>
  <si>
    <t>Lemmikloomad</t>
  </si>
  <si>
    <t>Mänguasjad</t>
  </si>
  <si>
    <t>Kingitused ja annetused</t>
  </si>
  <si>
    <t>Heategevus 1</t>
  </si>
  <si>
    <t>Heategevus 2</t>
  </si>
  <si>
    <t>Heategevus 3</t>
  </si>
  <si>
    <t>Summa</t>
  </si>
  <si>
    <t>Prognoositavad 
kulud</t>
  </si>
  <si>
    <t>Tegelikud 
kulud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</si>
</sst>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#,##0\ &quot;€&quot;;[Red]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;[Red]#,##0\ &quot;€&quot;"/>
  </numFmts>
  <fonts count="24" x14ac:knownFonts="1">
    <font>
      <sz val="1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1"/>
      <scheme val="minor"/>
    </font>
    <font>
      <sz val="10"/>
      <color theme="1"/>
      <name val="Trebuchet MS"/>
      <family val="1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16"/>
      <color theme="1"/>
      <name val="Trebuchet MS"/>
      <family val="2"/>
      <scheme val="major"/>
    </font>
    <font>
      <b/>
      <sz val="1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11"/>
      <name val="Trebuchet MS"/>
      <family val="2"/>
      <charset val="186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/>
      <right/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theme="9" tint="0.799981688894314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Fill="0" applyBorder="0" applyProtection="0">
      <alignment horizontal="left"/>
    </xf>
    <xf numFmtId="0" fontId="10" fillId="3" borderId="0" applyNumberFormat="0" applyProtection="0">
      <alignment horizontal="right" vertical="center"/>
    </xf>
    <xf numFmtId="0" fontId="10" fillId="3" borderId="0" applyNumberFormat="0" applyAlignment="0" applyProtection="0"/>
    <xf numFmtId="0" fontId="10" fillId="3" borderId="0" applyProtection="0">
      <alignment horizontal="center" vertical="center" wrapText="1"/>
    </xf>
    <xf numFmtId="166" fontId="9" fillId="4" borderId="2" applyProtection="0">
      <alignment vertical="center"/>
    </xf>
    <xf numFmtId="6" fontId="11" fillId="5" borderId="0" applyFont="0" applyAlignment="0">
      <alignment vertical="center"/>
    </xf>
    <xf numFmtId="6" fontId="11" fillId="0" borderId="0" applyFont="0" applyFill="0" applyBorder="0" applyAlignment="0">
      <alignment vertical="center" wrapText="1"/>
    </xf>
    <xf numFmtId="0" fontId="11" fillId="5" borderId="3" applyNumberFormat="0" applyFont="0" applyAlignment="0">
      <alignment vertical="center"/>
    </xf>
    <xf numFmtId="6" fontId="11" fillId="5" borderId="5" applyFont="0" applyFill="0" applyAlignment="0">
      <alignment vertical="center"/>
    </xf>
    <xf numFmtId="6" fontId="11" fillId="5" borderId="6" applyFont="0" applyFill="0" applyAlignment="0">
      <alignment vertical="center"/>
    </xf>
    <xf numFmtId="166" fontId="11" fillId="5" borderId="3" applyNumberFormat="0" applyFont="0" applyFill="0" applyAlignment="0">
      <alignment vertical="center"/>
    </xf>
    <xf numFmtId="6" fontId="11" fillId="5" borderId="4" applyFont="0" applyFill="0" applyAlignment="0">
      <alignment vertical="center"/>
    </xf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10" applyNumberFormat="0" applyAlignment="0" applyProtection="0"/>
    <xf numFmtId="0" fontId="17" fillId="10" borderId="11" applyNumberFormat="0" applyAlignment="0" applyProtection="0"/>
    <xf numFmtId="0" fontId="18" fillId="10" borderId="10" applyNumberFormat="0" applyAlignment="0" applyProtection="0"/>
    <xf numFmtId="0" fontId="19" fillId="0" borderId="12" applyNumberFormat="0" applyFill="0" applyAlignment="0" applyProtection="0"/>
    <xf numFmtId="0" fontId="10" fillId="11" borderId="13" applyNumberFormat="0" applyAlignment="0" applyProtection="0"/>
    <xf numFmtId="0" fontId="20" fillId="0" borderId="0" applyNumberFormat="0" applyFill="0" applyBorder="0" applyAlignment="0" applyProtection="0"/>
    <xf numFmtId="0" fontId="11" fillId="12" borderId="1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1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4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10" fillId="3" borderId="0" xfId="3" applyAlignment="1">
      <alignment horizontal="left" vertical="center" wrapText="1"/>
    </xf>
    <xf numFmtId="0" fontId="10" fillId="3" borderId="0" xfId="3" applyAlignment="1">
      <alignment horizontal="left" vertical="center" wrapText="1"/>
    </xf>
    <xf numFmtId="0" fontId="10" fillId="3" borderId="0" xfId="4">
      <alignment horizontal="center" vertical="center" wrapText="1"/>
    </xf>
    <xf numFmtId="0" fontId="10" fillId="3" borderId="0" xfId="3" applyNumberFormat="1" applyAlignment="1">
      <alignment horizontal="left" vertical="center" wrapText="1"/>
    </xf>
    <xf numFmtId="0" fontId="10" fillId="3" borderId="0" xfId="3" applyNumberFormat="1" applyAlignment="1">
      <alignment vertical="center"/>
    </xf>
    <xf numFmtId="0" fontId="10" fillId="3" borderId="0" xfId="3" applyNumberFormat="1" applyAlignment="1">
      <alignment vertical="center" wrapText="1"/>
    </xf>
    <xf numFmtId="6" fontId="3" fillId="0" borderId="0" xfId="7" applyFont="1" applyFill="1" applyBorder="1" applyAlignment="1">
      <alignment vertical="center" wrapText="1"/>
    </xf>
    <xf numFmtId="6" fontId="6" fillId="2" borderId="0" xfId="7" applyFont="1" applyFill="1" applyBorder="1" applyAlignment="1">
      <alignment horizontal="left" vertical="center" wrapText="1"/>
    </xf>
    <xf numFmtId="6" fontId="0" fillId="0" borderId="0" xfId="7" applyFont="1" applyAlignment="1">
      <alignment vertical="center" wrapText="1"/>
    </xf>
    <xf numFmtId="6" fontId="0" fillId="0" borderId="0" xfId="7" applyFont="1" applyAlignment="1">
      <alignment vertical="center"/>
    </xf>
    <xf numFmtId="6" fontId="10" fillId="3" borderId="0" xfId="7" applyFont="1" applyFill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/>
    </xf>
    <xf numFmtId="0" fontId="10" fillId="3" borderId="7" xfId="3" applyBorder="1" applyAlignment="1">
      <alignment horizontal="left" vertical="center" wrapText="1"/>
    </xf>
    <xf numFmtId="0" fontId="10" fillId="3" borderId="0" xfId="3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10" fillId="3" borderId="8" xfId="3" applyFont="1" applyFill="1" applyBorder="1" applyAlignment="1">
      <alignment horizontal="left" vertical="center" wrapText="1"/>
    </xf>
    <xf numFmtId="0" fontId="10" fillId="3" borderId="0" xfId="4" applyAlignment="1">
      <alignment horizontal="left" vertical="center" wrapText="1"/>
    </xf>
    <xf numFmtId="0" fontId="12" fillId="3" borderId="9" xfId="0" applyFont="1" applyFill="1" applyBorder="1">
      <alignment vertical="center"/>
    </xf>
    <xf numFmtId="0" fontId="0" fillId="0" borderId="6" xfId="0" applyBorder="1" applyAlignment="1">
      <alignment vertical="center"/>
    </xf>
    <xf numFmtId="0" fontId="10" fillId="3" borderId="0" xfId="2" applyFont="1" applyFill="1" applyBorder="1" applyAlignment="1">
      <alignment horizontal="right" vertical="center" wrapText="1"/>
    </xf>
    <xf numFmtId="0" fontId="10" fillId="3" borderId="0" xfId="2" applyAlignment="1">
      <alignment horizontal="left" vertical="center" wrapText="1"/>
    </xf>
    <xf numFmtId="166" fontId="5" fillId="0" borderId="0" xfId="11" applyNumberFormat="1" applyFont="1" applyFill="1" applyBorder="1" applyAlignment="1">
      <alignment vertical="center" wrapText="1"/>
    </xf>
    <xf numFmtId="166" fontId="3" fillId="0" borderId="0" xfId="11" applyNumberFormat="1" applyFont="1" applyFill="1" applyBorder="1" applyAlignment="1">
      <alignment vertical="center" wrapText="1"/>
    </xf>
    <xf numFmtId="166" fontId="3" fillId="0" borderId="3" xfId="11" applyNumberFormat="1" applyFont="1" applyFill="1" applyAlignment="1">
      <alignment vertical="center" wrapText="1"/>
    </xf>
    <xf numFmtId="6" fontId="23" fillId="0" borderId="5" xfId="9" applyNumberFormat="1" applyFont="1" applyFill="1">
      <alignment vertical="center"/>
    </xf>
    <xf numFmtId="6" fontId="0" fillId="5" borderId="4" xfId="12" applyNumberFormat="1" applyFont="1" applyAlignment="1">
      <alignment vertical="center"/>
    </xf>
    <xf numFmtId="6" fontId="0" fillId="5" borderId="0" xfId="9" applyNumberFormat="1" applyFont="1" applyBorder="1" applyAlignment="1">
      <alignment vertical="center"/>
    </xf>
    <xf numFmtId="6" fontId="0" fillId="5" borderId="0" xfId="6" applyNumberFormat="1" applyFont="1" applyAlignment="1">
      <alignment vertical="center"/>
    </xf>
    <xf numFmtId="6" fontId="0" fillId="5" borderId="0" xfId="10" applyNumberFormat="1" applyFont="1" applyFill="1" applyBorder="1" applyAlignment="1">
      <alignment vertical="center"/>
    </xf>
    <xf numFmtId="6" fontId="0" fillId="5" borderId="0" xfId="6" applyNumberFormat="1" applyFont="1" applyFill="1" applyBorder="1" applyAlignment="1">
      <alignment vertical="center"/>
    </xf>
    <xf numFmtId="6" fontId="0" fillId="5" borderId="5" xfId="9" applyNumberFormat="1" applyFont="1" applyFill="1" applyBorder="1" applyAlignment="1">
      <alignment vertical="center"/>
    </xf>
    <xf numFmtId="6" fontId="0" fillId="0" borderId="0" xfId="7" applyNumberFormat="1" applyFont="1" applyFill="1" applyBorder="1" applyAlignment="1">
      <alignment vertical="center" wrapText="1"/>
    </xf>
    <xf numFmtId="6" fontId="0" fillId="0" borderId="0" xfId="7" applyNumberFormat="1" applyFont="1" applyFill="1" applyBorder="1" applyAlignment="1">
      <alignment vertical="center"/>
    </xf>
    <xf numFmtId="6" fontId="3" fillId="0" borderId="0" xfId="7" applyNumberFormat="1" applyFont="1" applyAlignment="1">
      <alignment vertical="center" wrapText="1"/>
    </xf>
    <xf numFmtId="6" fontId="0" fillId="0" borderId="0" xfId="7" applyNumberFormat="1" applyFont="1" applyAlignment="1">
      <alignment vertical="center" wrapText="1"/>
    </xf>
    <xf numFmtId="6" fontId="3" fillId="0" borderId="0" xfId="7" applyNumberFormat="1" applyFont="1" applyFill="1" applyBorder="1" applyAlignment="1">
      <alignment vertical="center" wrapText="1"/>
    </xf>
    <xf numFmtId="6" fontId="0" fillId="0" borderId="0" xfId="7" applyNumberFormat="1" applyFont="1" applyFill="1" applyAlignment="1">
      <alignment vertical="center" wrapText="1"/>
    </xf>
    <xf numFmtId="0" fontId="0" fillId="5" borderId="3" xfId="8" applyNumberFormat="1" applyFont="1">
      <alignment vertical="center"/>
    </xf>
    <xf numFmtId="0" fontId="0" fillId="5" borderId="0" xfId="9" applyNumberFormat="1" applyFont="1" applyBorder="1">
      <alignment vertical="center"/>
    </xf>
  </cellXfs>
  <cellStyles count="54">
    <cellStyle name="20% – rõhk1" xfId="31" builtinId="30" customBuiltin="1"/>
    <cellStyle name="20% – rõhk2" xfId="35" builtinId="34" customBuiltin="1"/>
    <cellStyle name="20% – rõhk3" xfId="39" builtinId="38" customBuiltin="1"/>
    <cellStyle name="20% – rõhk4" xfId="43" builtinId="42" customBuiltin="1"/>
    <cellStyle name="20% – rõhk5" xfId="47" builtinId="46" customBuiltin="1"/>
    <cellStyle name="20% – rõhk6" xfId="51" builtinId="50" customBuiltin="1"/>
    <cellStyle name="40% – rõhk1" xfId="32" builtinId="31" customBuiltin="1"/>
    <cellStyle name="40% – rõhk2" xfId="36" builtinId="35" customBuiltin="1"/>
    <cellStyle name="40% – rõhk3" xfId="40" builtinId="39" customBuiltin="1"/>
    <cellStyle name="40% – rõhk4" xfId="44" builtinId="43" customBuiltin="1"/>
    <cellStyle name="40% – rõhk5" xfId="48" builtinId="47" customBuiltin="1"/>
    <cellStyle name="40% – rõhk6" xfId="52" builtinId="51" customBuiltin="1"/>
    <cellStyle name="60% – rõhk1" xfId="33" builtinId="32" customBuiltin="1"/>
    <cellStyle name="60% – rõhk2" xfId="37" builtinId="36" customBuiltin="1"/>
    <cellStyle name="60% – rõhk3" xfId="41" builtinId="40" customBuiltin="1"/>
    <cellStyle name="60% – rõhk4" xfId="45" builtinId="44" customBuiltin="1"/>
    <cellStyle name="60% – rõhk5" xfId="49" builtinId="48" customBuiltin="1"/>
    <cellStyle name="60% – rõhk6" xfId="53" builtinId="52" customBuiltin="1"/>
    <cellStyle name="Allääris" xfId="9" xr:uid="{00000000-0005-0000-0000-000001000000}"/>
    <cellStyle name="Arvutus" xfId="23" builtinId="22" customBuiltin="1"/>
    <cellStyle name="Halb" xfId="19" builtinId="27" customBuiltin="1"/>
    <cellStyle name="Hea" xfId="18" builtinId="26" customBuiltin="1"/>
    <cellStyle name="Hoiatuse tekst" xfId="26" builtinId="11" customBuiltin="1"/>
    <cellStyle name="Kokku" xfId="29" builtinId="25" customBuiltin="1"/>
    <cellStyle name="Kokkuvõtte summad" xfId="6" xr:uid="{00000000-0005-0000-0000-000009000000}"/>
    <cellStyle name="Kokkuvõtte tekst" xfId="8" xr:uid="{00000000-0005-0000-0000-00000A000000}"/>
    <cellStyle name="Koma" xfId="13" builtinId="3" customBuiltin="1"/>
    <cellStyle name="Koma [0]" xfId="14" builtinId="6" customBuiltin="1"/>
    <cellStyle name="Kontrolli lahtrit" xfId="25" builtinId="23" customBuiltin="1"/>
    <cellStyle name="Lingitud lahter" xfId="24" builtinId="24" customBuiltin="1"/>
    <cellStyle name="Märkus" xfId="27" builtinId="10" customBuiltin="1"/>
    <cellStyle name="Neutraalne" xfId="20" builtinId="28" customBuiltin="1"/>
    <cellStyle name="Normaallaad" xfId="0" builtinId="0" customBuiltin="1"/>
    <cellStyle name="Paremääris" xfId="12" xr:uid="{00000000-0005-0000-0000-000008000000}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Protsent" xfId="17" builtinId="5" customBuiltin="1"/>
    <cellStyle name="Rõhk1" xfId="30" builtinId="29" customBuiltin="1"/>
    <cellStyle name="Rõhk2" xfId="34" builtinId="33" customBuiltin="1"/>
    <cellStyle name="Rõhk3" xfId="38" builtinId="37" customBuiltin="1"/>
    <cellStyle name="Rõhk4" xfId="42" builtinId="41" customBuiltin="1"/>
    <cellStyle name="Rõhk5" xfId="46" builtinId="45" customBuiltin="1"/>
    <cellStyle name="Rõhk6" xfId="50" builtinId="49" customBuiltin="1"/>
    <cellStyle name="Selgitav tekst" xfId="28" builtinId="53" customBuiltin="1"/>
    <cellStyle name="Sisend" xfId="21" builtinId="20" customBuiltin="1"/>
    <cellStyle name="Summad" xfId="7" xr:uid="{00000000-0005-0000-0000-000000000000}"/>
    <cellStyle name="Valuuta" xfId="15" builtinId="4" customBuiltin="1"/>
    <cellStyle name="Valuuta [0]" xfId="16" builtinId="7" customBuiltin="1"/>
    <cellStyle name="Vasakääris" xfId="11" xr:uid="{00000000-0005-0000-0000-000006000000}"/>
    <cellStyle name="Väljund" xfId="22" builtinId="21" customBuiltin="1"/>
    <cellStyle name="Ülaääris" xfId="10" xr:uid="{00000000-0005-0000-0000-00000C000000}"/>
    <cellStyle name="Üldpealkiri" xfId="1" builtinId="15" customBuiltin="1"/>
  </cellStyles>
  <dxfs count="127">
    <dxf>
      <font>
        <b val="0"/>
        <i val="0"/>
        <color rgb="FFC00000"/>
      </font>
    </dxf>
    <dxf>
      <font>
        <b/>
        <charset val="186"/>
      </font>
      <numFmt numFmtId="10" formatCode="#,##0\ &quot;€&quot;;[Red]\-#,##0\ &quot;€&quot;"/>
    </dxf>
    <dxf>
      <font>
        <b/>
        <charset val="186"/>
      </font>
      <numFmt numFmtId="10" formatCode="#,##0\ &quot;€&quot;;[Red]\-#,##0\ &quot;€&quot;"/>
    </dxf>
    <dxf>
      <font>
        <b/>
        <charset val="186"/>
      </font>
      <numFmt numFmtId="10" formatCode="#,##0\ &quot;€&quot;;[Red]\-#,##0\ &quot;€&quot;"/>
    </dxf>
    <dxf>
      <font>
        <b/>
        <charset val="186"/>
      </font>
      <numFmt numFmtId="10" formatCode="#,##0\ &quot;€&quot;;[Red]\-#,##0\ &quot;€&quot;"/>
    </dxf>
    <dxf>
      <border outline="0">
        <bottom style="thin">
          <color theme="4" tint="-0.499984740745262"/>
        </bottom>
      </border>
    </dxf>
    <dxf>
      <font>
        <b/>
        <charset val="186"/>
      </font>
      <numFmt numFmtId="10" formatCode="#,##0\ &quot;€&quot;;[Red]\-#,##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4" tint="-0.499984740745262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€&quot;;[Red]\-#,##0\ &quot;€&quot;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€&quot;;[Red]\-#,##0\ &quot;€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€&quot;;[Red]\-#,##0\ &quot;€&quot;"/>
      <alignment horizontal="general" vertical="center" textRotation="0" wrapText="0" indent="0" justifyLastLine="0" shrinkToFit="0" readingOrder="0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1" indent="0" justifyLastLine="0" shrinkToFit="0" readingOrder="0"/>
    </dxf>
    <dxf>
      <border outline="0">
        <right style="thin">
          <color theme="4" tint="-0.499984740745262"/>
        </right>
        <bottom style="thin">
          <color theme="4" tint="-0.499984740745262"/>
        </bottom>
      </border>
    </dxf>
    <dxf>
      <alignment horizontal="left" vertical="center" textRotation="0" wrapText="1" indent="0" justifyLastLine="0" shrinkToFit="0" readingOrder="0"/>
    </dxf>
    <dxf>
      <border outline="0">
        <right style="thin">
          <color theme="4" tint="-0.499984740745262"/>
        </right>
        <bottom style="thin">
          <color theme="4" tint="-0.499984740745262"/>
        </bottom>
      </border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0" formatCode="General"/>
      <alignment vertical="center" textRotation="0" wrapText="0" relative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alignment horizontal="general" vertical="center" textRotation="0" wrapText="0" relative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39994506668294322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double">
          <color theme="4" tint="-0.24994659260841701"/>
        </top>
        <bottom style="thin">
          <color theme="4" tint="-0.24994659260841701"/>
        </bottom>
      </border>
    </dxf>
    <dxf>
      <font>
        <b/>
        <i val="0"/>
        <color theme="0"/>
      </font>
      <fill>
        <patternFill>
          <bgColor theme="4" tint="-0.499984740745262"/>
        </patternFill>
      </fill>
      <border>
        <bottom style="thin">
          <color theme="0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9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2" defaultTableStyle="Monthly Family Budget" defaultPivotStyle="PivotStyleLight16">
    <tableStyle name="ActualMonthlyIncome" pivot="0" count="3" xr9:uid="{00000000-0011-0000-FFFF-FFFF00000000}">
      <tableStyleElement type="wholeTable" dxfId="126"/>
      <tableStyleElement type="headerRow" dxfId="125"/>
      <tableStyleElement type="firstColumn" dxfId="124"/>
    </tableStyle>
    <tableStyle name="Monthly Family Budget" pivot="0" count="4" xr9:uid="{00000000-0011-0000-FFFF-FFFF01000000}">
      <tableStyleElement type="wholeTable" dxfId="123"/>
      <tableStyleElement type="headerRow" dxfId="122"/>
      <tableStyleElement type="totalRow" dxfId="121"/>
      <tableStyleElement type="firstRowStripe" dxfId="1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uase" displayName="Eluase" ref="B5:E17" totalsRowCount="1">
  <autoFilter ref="B5:E16" xr:uid="{00000000-0009-0000-0100-000001000000}"/>
  <tableColumns count="4">
    <tableColumn id="1" xr3:uid="{00000000-0010-0000-0000-000001000000}" name="Eluase" totalsRowLabel="Kokku"/>
    <tableColumn id="2" xr3:uid="{00000000-0010-0000-0000-000002000000}" name="Prognoositavad_x000a_kulud" totalsRowFunction="sum" dataDxfId="51" dataCellStyle="Summad"/>
    <tableColumn id="3" xr3:uid="{00000000-0010-0000-0000-000003000000}" name="Tegelikud_x000a_kulud" totalsRowFunction="sum" dataDxfId="50" dataCellStyle="Summad"/>
    <tableColumn id="4" xr3:uid="{00000000-0010-0000-0000-000004000000}" name="Erinevus" totalsRowFunction="sum" dataDxfId="49" dataCellStyle="Summad">
      <calculatedColumnFormula>Eluase[Prognoositavad
kulud]-Eluase[Tegelikud
kulud]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Selles tabelis on kulu näidiskategooria ja näidiskategooriaga seotud näidiskulud. Sisestage kavandatavad ja tegelikud kulud. Erinevus arvutatakse automaatselt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Maksud" displayName="Maksud" ref="G38:J43" totalsRowCount="1" headerRowDxfId="76" dataDxfId="75" totalsRowDxfId="74">
  <autoFilter ref="G38:J42" xr:uid="{00000000-0009-0000-0100-00000A000000}"/>
  <tableColumns count="4">
    <tableColumn id="1" xr3:uid="{00000000-0010-0000-0900-000001000000}" name="Maksud" totalsRowLabel="Kokku" dataDxfId="73" totalsRowDxfId="72"/>
    <tableColumn id="2" xr3:uid="{00000000-0010-0000-0900-000002000000}" name="Prognoositavad _x000a_kulud" totalsRowFunction="sum" dataDxfId="24" dataCellStyle="Summad"/>
    <tableColumn id="3" xr3:uid="{00000000-0010-0000-0900-000003000000}" name="Tegelikud _x000a_kulud" totalsRowFunction="sum" dataDxfId="23" dataCellStyle="Summad"/>
    <tableColumn id="4" xr3:uid="{00000000-0010-0000-0900-000004000000}" name="Erinevus" totalsRowFunction="sum" dataDxfId="22" dataCellStyle="Summad">
      <calculatedColumnFormula>Maksud[Prognoositavad 
kulud]-Maksud[Tegelikud 
kulud]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Selles tabelis on kulu näidiskategooria ja näidiskategooriaga seotud näidiskulud. Sisestage kavandatavad ja tegelikud kulud. Erinevus arvutatakse automaatselt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Säästud" displayName="Säästud" ref="B62:E67" totalsRowCount="1" headerRowDxfId="71" dataDxfId="70" totalsRowDxfId="69">
  <autoFilter ref="B62:E66" xr:uid="{00000000-0009-0000-0100-00000B000000}"/>
  <tableColumns count="4">
    <tableColumn id="1" xr3:uid="{00000000-0010-0000-0A00-000001000000}" name="Säästud ja investeeringud" totalsRowLabel="Kokku" dataDxfId="68" totalsRowDxfId="67"/>
    <tableColumn id="2" xr3:uid="{00000000-0010-0000-0A00-000002000000}" name="Prognoositavad_x000a_kulud" totalsRowFunction="sum" dataDxfId="21" dataCellStyle="Summad"/>
    <tableColumn id="3" xr3:uid="{00000000-0010-0000-0A00-000003000000}" name="Tegelikud_x000a_kulud" totalsRowFunction="sum" dataDxfId="20" dataCellStyle="Summad"/>
    <tableColumn id="4" xr3:uid="{00000000-0010-0000-0A00-000004000000}" name="Erinevus" totalsRowFunction="sum" dataDxfId="19" dataCellStyle="Summad">
      <calculatedColumnFormula>Säästud[Prognoositavad
kulud]-Säästud[Tegelikud
kulud]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Selles tabelis on kulu näidiskategooria ja näidiskategooriaga seotud näidiskulud. Sisestage kavandatavad ja tegelikud kulud. Erinevus arvutatakse automaatselt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Kingitused" displayName="Kingitused" ref="G63:J67" totalsRowCount="1" headerRowDxfId="66" dataDxfId="65" totalsRowDxfId="64">
  <autoFilter ref="G63:J66" xr:uid="{00000000-0009-0000-0100-00000C000000}"/>
  <tableColumns count="4">
    <tableColumn id="1" xr3:uid="{00000000-0010-0000-0B00-000001000000}" name="Kingitused ja annetused" totalsRowLabel="Kokku" dataDxfId="63" totalsRowDxfId="62"/>
    <tableColumn id="2" xr3:uid="{00000000-0010-0000-0B00-000002000000}" name="Prognoositavad_x000a_kulud" totalsRowFunction="sum" dataDxfId="18" dataCellStyle="Summad"/>
    <tableColumn id="3" xr3:uid="{00000000-0010-0000-0B00-000003000000}" name="Tegelikud_x000a_kulud" totalsRowFunction="sum" dataDxfId="17" dataCellStyle="Summad"/>
    <tableColumn id="4" xr3:uid="{00000000-0010-0000-0B00-000004000000}" name="Erinevus" totalsRowFunction="sum" dataDxfId="16" dataCellStyle="Summad">
      <calculatedColumnFormula>Kingitused[Prognoositavad
kulud]-Kingitused[Tegelikud
kulud]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Selles tabelis on kulu näidiskategooria ja näidiskategooriaga seotud näidiskulud. Sisestage kavandatavad ja tegelikud kulud. Erinevus arvutatakse automaatselt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Juriidilised_kulud" displayName="Juriidilised_kulud" ref="B55:E60" totalsRowCount="1" headerRowDxfId="61" dataDxfId="60" totalsRowDxfId="59">
  <autoFilter ref="B55:E59" xr:uid="{00000000-0009-0000-0100-00000D000000}"/>
  <tableColumns count="4">
    <tableColumn id="1" xr3:uid="{00000000-0010-0000-0C00-000001000000}" name="Juriidilised_kulud" totalsRowLabel="Kokku" dataDxfId="58" totalsRowDxfId="57"/>
    <tableColumn id="2" xr3:uid="{00000000-0010-0000-0C00-000002000000}" name="Prognoositavad_x000a_kulud" totalsRowFunction="sum" dataDxfId="15" dataCellStyle="Summad"/>
    <tableColumn id="3" xr3:uid="{00000000-0010-0000-0C00-000003000000}" name="Tegelikud_x000a_kulud" totalsRowFunction="sum" dataDxfId="14" dataCellStyle="Summad"/>
    <tableColumn id="4" xr3:uid="{00000000-0010-0000-0C00-000004000000}" name="Erinevus" totalsRowFunction="sum" dataDxfId="13" dataCellStyle="Summad">
      <calculatedColumnFormula>Juriidilised_kulud[Prognoositavad
kulud]-Juriidilised_kulud[Tegelikud
kulud]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Selles tabelis on kulu näidiskategooria ja näidiskategooriaga seotud näidiskulud. Sisestage kavandatavad ja tegelikud kulud. Erinevus arvutatakse automaatselt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D000000}" name="PrognoositavKuusissetulek" displayName="PrognoositavKuusissetulek" ref="G2:H6" totalsRowShown="0" headerRowDxfId="56" tableBorderDxfId="55">
  <autoFilter ref="G2:H6" xr:uid="{00000000-0009-0000-0100-000012000000}">
    <filterColumn colId="0" hiddenButton="1"/>
    <filterColumn colId="1" hiddenButton="1"/>
  </autoFilter>
  <tableColumns count="2">
    <tableColumn id="1" xr3:uid="{00000000-0010-0000-0D00-000001000000}" name="Prognoositava kuusissetuleku allikas" dataDxfId="9" dataCellStyle="Kokkuvõtte tekst"/>
    <tableColumn id="2" xr3:uid="{00000000-0010-0000-0D00-000002000000}" name="Summa" dataDxfId="12" dataCellStyle="Paremääris"/>
  </tableColumns>
  <tableStyleInfo name="ActualMonthlyIncome" showFirstColumn="0" showLastColumn="0" showRowStripes="0" showColumnStripes="0"/>
  <extLst>
    <ext xmlns:x14="http://schemas.microsoft.com/office/spreadsheetml/2009/9/main" uri="{504A1905-F514-4f6f-8877-14C23A59335A}">
      <x14:table altTextSummary="Sisestage sellesse tabelisse prognoositava kuusissetuleku allikas ja summa. Kuusissetulek kokku arvutatakse automaatselt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E000000}" name="TegelikKuusissetulek" displayName="TegelikKuusissetulek" ref="G8:H12" totalsRowShown="0" headerRowDxfId="54" tableBorderDxfId="53">
  <autoFilter ref="G8:H12" xr:uid="{00000000-0009-0000-0100-000013000000}">
    <filterColumn colId="0" hiddenButton="1"/>
    <filterColumn colId="1" hiddenButton="1"/>
  </autoFilter>
  <tableColumns count="2">
    <tableColumn id="1" xr3:uid="{00000000-0010-0000-0E00-000001000000}" name="Tegelik kuusissetuleku allikas" dataDxfId="8" dataCellStyle="Kokkuvõtte tekst"/>
    <tableColumn id="2" xr3:uid="{00000000-0010-0000-0E00-000002000000}" name="Summa" dataDxfId="11" dataCellStyle="Kokkuvõtte summad"/>
  </tableColumns>
  <tableStyleInfo name="ActualMonthlyIncome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tegeliku kuusissetuleku allikas ja summa. Kuusissetulek kokku arvutatakse automaatselt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F000000}" name="Saldo" displayName="Saldo" ref="G14:H17" totalsRowShown="0">
  <autoFilter ref="G14:H17" xr:uid="{00000000-0009-0000-0100-000016000000}">
    <filterColumn colId="0" hiddenButton="1"/>
    <filterColumn colId="1" hiddenButton="1"/>
  </autoFilter>
  <tableColumns count="2">
    <tableColumn id="1" xr3:uid="{00000000-0010-0000-0F00-000001000000}" name="Saldo" dataDxfId="52"/>
    <tableColumn id="2" xr3:uid="{00000000-0010-0000-0F00-000002000000}" name="Summa" dataDxfId="10" dataCellStyle="Kokkuvõtte summad"/>
  </tableColumns>
  <tableStyleInfo name="Monthly Family Budget" showFirstColumn="1" showLastColumn="0" showRowStripes="1" showColumnStripes="0"/>
  <extLst>
    <ext xmlns:x14="http://schemas.microsoft.com/office/spreadsheetml/2009/9/main" uri="{504A1905-F514-4f6f-8877-14C23A59335A}">
      <x14:table altTextSummary="Selles tabelis arvutatakse automaatselt saldoüksused ja summad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0000000}" name="Kokkuvõte" displayName="Kokkuvõte" ref="B2:E3" totalsRowShown="0" headerRowDxfId="7" dataDxfId="6" tableBorderDxfId="5" dataCellStyle="Allääris">
  <autoFilter ref="B2:E3" xr:uid="{00000000-0009-0000-0100-00000E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000-000001000000}" name="Kokkuvõttetabel" dataDxfId="4" dataCellStyle="Allääris"/>
    <tableColumn id="2" xr3:uid="{00000000-0010-0000-1000-000002000000}" name="Kokku_x000a_Prognoositavad kulud" dataDxfId="3" dataCellStyle="Allääris">
      <calculatedColumnFormula>Eluase[[#Totals],[Prognoositavad
kulud]]+Transport[[#Totals],[Prognoositavad
kulud]]+Kindlustus[[#Totals],[Prognoositavad
kulud]]+Söök[[#Totals],[Prognoositavad
kulud]]+Lapsed[[#Totals],[Prognoositavad
kulud]]+Juriidilised_kulud[[#Totals],[Prognoositavad
kulud]]+Säästud[[#Totals],[Prognoositavad
kulud]]+Laenud[[#Totals],[Prognoositavad
kulud]]+Meelelahutus[[#Totals],[Prognoositavad
kulud]]+Maksud[[#Totals],[Prognoositavad 
kulud]]+IsiklikHooldus[[#Totals],[Prognoositavad
kulud]]+Lemmikloomad[[#Totals],[Prognoositavad
kulud]]+Kingitused[[#Totals],[Prognoositavad
kulud]]</calculatedColumnFormula>
    </tableColumn>
    <tableColumn id="3" xr3:uid="{00000000-0010-0000-1000-000003000000}" name="Kokku_x000a_Tegelik kulu" dataDxfId="2" dataCellStyle="Allääris">
      <calculatedColumnFormula>Eluase[[#Totals],[Tegelikud
kulud]]+Transport[[#Totals],[Tegelikud
kulud]]+Kindlustus[[#Totals],[Tegelikud
kulud]]+Söök[[#Totals],[Tegelikud
kulud]]+Lapsed[[#Totals],[Tegelikud
kulud]]+Juriidilised_kulud[[#Totals],[Tegelikud
kulud]]+Säästud[[#Totals],[Tegelikud
kulud]]+Laenud[[#Totals],[Tegelikud
kulud]]+Meelelahutus[[#Totals],[Tegelikud
kulud]]+Maksud[[#Totals],[Tegelikud 
kulud]]+IsiklikHooldus[[#Totals],[Tegelikud
kulud]]+Lemmikloomad[[#Totals],[Tegelikud
kulud]]+Kingitused[[#Totals],[Tegelikud
kulud]]</calculatedColumnFormula>
    </tableColumn>
    <tableColumn id="4" xr3:uid="{00000000-0010-0000-1000-000004000000}" name="Kokku_x000a_Erinevus" dataDxfId="1" dataCellStyle="Allääris">
      <calculatedColumnFormula>Eluase[[#Totals],[Erinevus]]+Transport[[#Totals],[Erinevus]]+Kindlustus[[#Totals],[Erinevus]]+Söök[[#Totals],[Erinevus]]+Lapsed[[#Totals],[Erinevus]]+Juriidilised_kulud[[#Totals],[Erinevus]]+Säästud[[#Totals],[Erinevus]]+Laenud[[#Totals],[Erinevus]]+Meelelahutus[[#Totals],[Erinevus]]+Maksud[[#Totals],[Erinevus]]+IsiklikHooldus[[#Totals],[Erinevus]]+Lemmikloomad[[#Totals],[Erinevus]]+Kingitused[[#Totals],[Erinevus]]</calculatedColumnFormula>
    </tableColumn>
  </tableColumns>
  <tableStyleInfo name="ActualMonthlyIncome" showFirstColumn="0" showLastColumn="0" showRowStripes="1" showColumnStripes="0"/>
  <extLst>
    <ext xmlns:x14="http://schemas.microsoft.com/office/spreadsheetml/2009/9/main" uri="{504A1905-F514-4f6f-8877-14C23A59335A}">
      <x14:table altTextSummary="Selles kokkuvõttetabelis arvutatakse automaatselt prognoositavad kulud ja tegelikud kulud kokku ning erinevus kokk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ransport" displayName="Transport" ref="B19:E28" totalsRowCount="1" headerRowDxfId="117" dataDxfId="116" totalsRowDxfId="115">
  <autoFilter ref="B19:E27" xr:uid="{00000000-0009-0000-0100-000002000000}"/>
  <tableColumns count="4">
    <tableColumn id="1" xr3:uid="{00000000-0010-0000-0100-000001000000}" name="Transport" totalsRowLabel="Kokku" dataDxfId="114" totalsRowDxfId="113"/>
    <tableColumn id="2" xr3:uid="{00000000-0010-0000-0100-000002000000}" name="Prognoositavad_x000a_kulud" totalsRowFunction="sum" dataDxfId="48" dataCellStyle="Summad"/>
    <tableColumn id="3" xr3:uid="{00000000-0010-0000-0100-000003000000}" name="Tegelikud_x000a_kulud" totalsRowFunction="sum" dataDxfId="47" dataCellStyle="Summad"/>
    <tableColumn id="4" xr3:uid="{00000000-0010-0000-0100-000004000000}" name="Erinevus" totalsRowFunction="sum" dataDxfId="46" dataCellStyle="Summad">
      <calculatedColumnFormula>Transport[Prognoositavad
kulud]-Transport[Tegelikud
kulud]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Selles tabelis on kulu näidiskategooria ja näidiskategooriaga seotud näidiskulud. Sisestage kavandatavad ja tegelikud kulud. Erinevus arvutatakse automaatsel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Kindlustus" displayName="Kindlustus" ref="B30:E35" totalsRowCount="1" headerRowDxfId="112" dataDxfId="111" totalsRowDxfId="110">
  <autoFilter ref="B30:E34" xr:uid="{00000000-0009-0000-0100-000003000000}"/>
  <tableColumns count="4">
    <tableColumn id="1" xr3:uid="{00000000-0010-0000-0200-000001000000}" name="Kindlustus" totalsRowLabel="Kokku" dataDxfId="109" totalsRowDxfId="108"/>
    <tableColumn id="2" xr3:uid="{00000000-0010-0000-0200-000002000000}" name="Prognoositavad_x000a_kulud" totalsRowFunction="sum" dataDxfId="45" dataCellStyle="Summad"/>
    <tableColumn id="3" xr3:uid="{00000000-0010-0000-0200-000003000000}" name="Tegelikud_x000a_kulud" totalsRowFunction="sum" dataDxfId="44" dataCellStyle="Summad"/>
    <tableColumn id="4" xr3:uid="{00000000-0010-0000-0200-000004000000}" name="Erinevus" totalsRowFunction="sum" dataDxfId="43" dataCellStyle="Summad">
      <calculatedColumnFormula>Kindlustus[Prognoositavad
kulud]-Kindlustus[Tegelikud
kulud]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Selles tabelis on kulu näidiskategooria ja näidiskategooriaga seotud näidiskulud. Sisestage kavandatavad ja tegelikud kulud. Erinevus arvutatakse automaatsel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Söök" displayName="Söök" ref="B37:E41" totalsRowCount="1" headerRowDxfId="107" dataDxfId="106" totalsRowDxfId="105">
  <autoFilter ref="B37:E40" xr:uid="{00000000-0009-0000-0100-000004000000}"/>
  <tableColumns count="4">
    <tableColumn id="1" xr3:uid="{00000000-0010-0000-0300-000001000000}" name="Söök" totalsRowLabel="Kokku" dataDxfId="104" totalsRowDxfId="103"/>
    <tableColumn id="2" xr3:uid="{00000000-0010-0000-0300-000002000000}" name="Prognoositavad_x000a_kulud" totalsRowFunction="sum" dataDxfId="42" dataCellStyle="Summad"/>
    <tableColumn id="3" xr3:uid="{00000000-0010-0000-0300-000003000000}" name="Tegelikud_x000a_kulud" totalsRowFunction="sum" dataDxfId="41" dataCellStyle="Summad"/>
    <tableColumn id="4" xr3:uid="{00000000-0010-0000-0300-000004000000}" name="Erinevus" totalsRowFunction="sum" dataDxfId="40" dataCellStyle="Summad">
      <calculatedColumnFormula>Söök[Prognoositavad
kulud]-Söök[Tegelikud
kulud]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Selles tabelis on kulu näidiskategooria ja näidiskategooriaga seotud näidiskulud. Sisestage kavandatavad ja tegelikud kulud. Erinevus arvutatakse automaatsel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Lapsed" displayName="Lapsed" ref="B43:E53" totalsRowCount="1" headerRowDxfId="102" dataDxfId="101" totalsRowDxfId="100">
  <autoFilter ref="B43:E52" xr:uid="{00000000-0009-0000-0100-000005000000}"/>
  <tableColumns count="4">
    <tableColumn id="1" xr3:uid="{00000000-0010-0000-0400-000001000000}" name="Lapsed" totalsRowLabel="Kokku" dataDxfId="99" totalsRowDxfId="98"/>
    <tableColumn id="2" xr3:uid="{00000000-0010-0000-0400-000002000000}" name="Prognoositavad_x000a_kulud" totalsRowFunction="sum" dataDxfId="39" dataCellStyle="Summad"/>
    <tableColumn id="3" xr3:uid="{00000000-0010-0000-0400-000003000000}" name="Tegelikud_x000a_kulud" totalsRowFunction="sum" dataDxfId="38" dataCellStyle="Summad"/>
    <tableColumn id="4" xr3:uid="{00000000-0010-0000-0400-000004000000}" name="Erinevus" totalsRowFunction="sum" dataDxfId="37" dataCellStyle="Summad">
      <calculatedColumnFormula>Lapsed[Prognoositavad
kulud]-Lapsed[Tegelikud
kulud]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Selles tabelis on kulu näidiskategooria ja näidiskategooriaga seotud näidiskulud. Sisestage kavandatavad ja tegelikud kulud. Erinevus arvutatakse automaatselt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Lemmikloomad" displayName="Lemmikloomad" ref="G55:J61" totalsRowCount="1" headerRowDxfId="97" dataDxfId="96" totalsRowDxfId="95">
  <autoFilter ref="G55:J60" xr:uid="{00000000-0009-0000-0100-000006000000}"/>
  <tableColumns count="4">
    <tableColumn id="1" xr3:uid="{00000000-0010-0000-0500-000001000000}" name="Lemmikloomad" totalsRowLabel="Kokku" dataDxfId="94" totalsRowDxfId="93"/>
    <tableColumn id="2" xr3:uid="{00000000-0010-0000-0500-000002000000}" name="Prognoositavad_x000a_kulud" totalsRowFunction="sum" dataDxfId="36" dataCellStyle="Summad"/>
    <tableColumn id="3" xr3:uid="{00000000-0010-0000-0500-000003000000}" name="Tegelikud_x000a_kulud" totalsRowFunction="sum" dataDxfId="35" dataCellStyle="Summad"/>
    <tableColumn id="4" xr3:uid="{00000000-0010-0000-0500-000004000000}" name="Erinevus" totalsRowFunction="sum" dataDxfId="34" dataCellStyle="Summad">
      <calculatedColumnFormula>Lemmikloomad[Prognoositavad
kulud]-Lemmikloomad[Tegelikud
kulud]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Selles tabelis on kulu näidiskategooria ja näidiskategooriaga seotud näidiskulud. Sisestage kavandatavad ja tegelikud kulud. Erinevus arvutatakse automaatselt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IsiklikHooldus" displayName="IsiklikHooldus" ref="G45:J53" totalsRowCount="1" headerRowDxfId="92" dataDxfId="91" totalsRowDxfId="90">
  <autoFilter ref="G45:J52" xr:uid="{00000000-0009-0000-0100-000007000000}"/>
  <tableColumns count="4">
    <tableColumn id="1" xr3:uid="{00000000-0010-0000-0600-000001000000}" name="Isiklik hooldus" totalsRowLabel="Kokku" dataDxfId="89" totalsRowDxfId="88"/>
    <tableColumn id="2" xr3:uid="{00000000-0010-0000-0600-000002000000}" name="Prognoositavad_x000a_kulud" totalsRowFunction="sum" dataDxfId="33" dataCellStyle="Summad"/>
    <tableColumn id="3" xr3:uid="{00000000-0010-0000-0600-000003000000}" name="Tegelikud_x000a_kulud" totalsRowFunction="sum" dataDxfId="32" dataCellStyle="Summad"/>
    <tableColumn id="4" xr3:uid="{00000000-0010-0000-0600-000004000000}" name="Erinevus" totalsRowFunction="sum" dataDxfId="31" dataCellStyle="Summad">
      <calculatedColumnFormula>IsiklikHooldus[Prognoositavad
kulud]-IsiklikHooldus[Tegelikud
kulud]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Selles tabelis on kulu näidiskategooria ja näidiskategooriaga seotud näidiskulud. Sisestage kavandatavad ja tegelikud kulud. Erinevus arvutatakse automaatselt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Meelelahutus" displayName="Meelelahutus" ref="G28:J36" totalsRowCount="1" headerRowDxfId="87" dataDxfId="86" totalsRowDxfId="85">
  <autoFilter ref="G28:J35" xr:uid="{00000000-0009-0000-0100-000008000000}"/>
  <tableColumns count="4">
    <tableColumn id="1" xr3:uid="{00000000-0010-0000-0700-000001000000}" name="Meelelahutus" totalsRowLabel="Kokku" dataDxfId="84" totalsRowDxfId="83"/>
    <tableColumn id="2" xr3:uid="{00000000-0010-0000-0700-000002000000}" name="Prognoositavad_x000a_kulud" totalsRowFunction="sum" dataDxfId="30" dataCellStyle="Summad"/>
    <tableColumn id="3" xr3:uid="{00000000-0010-0000-0700-000003000000}" name="Tegelikud_x000a_kulud" totalsRowFunction="sum" dataDxfId="29" dataCellStyle="Summad"/>
    <tableColumn id="4" xr3:uid="{00000000-0010-0000-0700-000004000000}" name="Erinevus" totalsRowFunction="sum" dataDxfId="28" dataCellStyle="Summad">
      <calculatedColumnFormula>Meelelahutus[Prognoositavad
kulud]-Meelelahutus[Tegelikud
kulud]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Selles tabelis on kulu näidiskategooria ja näidiskategooriaga seotud näidiskulud. Sisestage kavandatavad ja tegelikud kulud. Erinevus arvutatakse automaatselt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Laenud" displayName="Laenud" ref="G19:J26" totalsRowCount="1" headerRowDxfId="82" dataDxfId="81" totalsRowDxfId="80">
  <autoFilter ref="G19:J25" xr:uid="{00000000-0009-0000-0100-000009000000}"/>
  <tableColumns count="4">
    <tableColumn id="1" xr3:uid="{00000000-0010-0000-0800-000001000000}" name="Laenud" totalsRowLabel="Kokku" dataDxfId="79" totalsRowDxfId="78"/>
    <tableColumn id="2" xr3:uid="{00000000-0010-0000-0800-000002000000}" name="Prognoositavad_x000a_kulud" totalsRowFunction="sum" dataDxfId="27" dataCellStyle="Summad"/>
    <tableColumn id="3" xr3:uid="{00000000-0010-0000-0800-000003000000}" name="Tegelikud_x000a_kulud" totalsRowFunction="sum" dataDxfId="26" totalsRowDxfId="77" dataCellStyle="Summad"/>
    <tableColumn id="4" xr3:uid="{00000000-0010-0000-0800-000004000000}" name="Erinevus" totalsRowFunction="sum" dataDxfId="25" dataCellStyle="Summad">
      <calculatedColumnFormula>Laenud[Prognoositavad
kulud]-Laenud[Tegelikud
kulud]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Selles tabelis on kulu näidiskategooria ja näidiskategooriaga seotud näidiskulud. Sisestage kavandatavad ja tegelikud kulud. Erinevus arvutatakse automaatselt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B1:J68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28.125" customWidth="1"/>
    <col min="3" max="3" width="20" customWidth="1"/>
    <col min="4" max="4" width="18.625" customWidth="1"/>
    <col min="5" max="5" width="22" customWidth="1"/>
    <col min="6" max="6" width="3.875" customWidth="1"/>
    <col min="7" max="7" width="34.625" customWidth="1"/>
    <col min="8" max="8" width="20" customWidth="1"/>
    <col min="9" max="9" width="18.625" style="24" customWidth="1"/>
    <col min="10" max="10" width="22" customWidth="1"/>
    <col min="11" max="11" width="2.625" customWidth="1"/>
  </cols>
  <sheetData>
    <row r="1" spans="2:10" s="10" customFormat="1" ht="39.950000000000003" customHeight="1" x14ac:dyDescent="0.3">
      <c r="B1" s="26" t="s">
        <v>0</v>
      </c>
      <c r="C1" s="26"/>
      <c r="D1" s="26"/>
      <c r="E1" s="26"/>
      <c r="F1" s="26"/>
      <c r="G1" s="26"/>
      <c r="H1" s="26"/>
      <c r="I1" s="22"/>
      <c r="J1" s="9"/>
    </row>
    <row r="2" spans="2:10" ht="30" customHeight="1" x14ac:dyDescent="0.3">
      <c r="B2" s="35" t="s">
        <v>1</v>
      </c>
      <c r="C2" s="34" t="s">
        <v>46</v>
      </c>
      <c r="D2" s="34" t="s">
        <v>48</v>
      </c>
      <c r="E2" s="34" t="s">
        <v>50</v>
      </c>
      <c r="F2" s="12"/>
      <c r="G2" s="27" t="s">
        <v>52</v>
      </c>
      <c r="H2" s="16" t="s">
        <v>86</v>
      </c>
      <c r="I2" s="36"/>
      <c r="J2" s="5"/>
    </row>
    <row r="3" spans="2:10" ht="30" customHeight="1" x14ac:dyDescent="0.3">
      <c r="B3" s="39"/>
      <c r="C3" s="39">
        <f>Eluase[[#Totals],[Prognoositavad
kulud]]+Transport[[#Totals],[Prognoositavad
kulud]]+Kindlustus[[#Totals],[Prognoositavad
kulud]]+Söök[[#Totals],[Prognoositavad
kulud]]+Lapsed[[#Totals],[Prognoositavad
kulud]]+Juriidilised_kulud[[#Totals],[Prognoositavad
kulud]]+Säästud[[#Totals],[Prognoositavad
kulud]]+Laenud[[#Totals],[Prognoositavad
kulud]]+Meelelahutus[[#Totals],[Prognoositavad
kulud]]+Maksud[[#Totals],[Prognoositavad 
kulud]]+IsiklikHooldus[[#Totals],[Prognoositavad
kulud]]+Lemmikloomad[[#Totals],[Prognoositavad
kulud]]+Kingitused[[#Totals],[Prognoositavad
kulud]]</f>
        <v>1203</v>
      </c>
      <c r="D3" s="39">
        <f>Eluase[[#Totals],[Tegelikud
kulud]]+Transport[[#Totals],[Tegelikud
kulud]]+Kindlustus[[#Totals],[Tegelikud
kulud]]+Söök[[#Totals],[Tegelikud
kulud]]+Lapsed[[#Totals],[Tegelikud
kulud]]+Juriidilised_kulud[[#Totals],[Tegelikud
kulud]]+Säästud[[#Totals],[Tegelikud
kulud]]+Laenud[[#Totals],[Tegelikud
kulud]]+Meelelahutus[[#Totals],[Tegelikud
kulud]]+Maksud[[#Totals],[Tegelikud 
kulud]]+IsiklikHooldus[[#Totals],[Tegelikud
kulud]]+Lemmikloomad[[#Totals],[Tegelikud
kulud]]+Kingitused[[#Totals],[Tegelikud
kulud]]</f>
        <v>1317</v>
      </c>
      <c r="E3" s="39">
        <f>Eluase[[#Totals],[Erinevus]]+Transport[[#Totals],[Erinevus]]+Kindlustus[[#Totals],[Erinevus]]+Söök[[#Totals],[Erinevus]]+Lapsed[[#Totals],[Erinevus]]+Juriidilised_kulud[[#Totals],[Erinevus]]+Säästud[[#Totals],[Erinevus]]+Laenud[[#Totals],[Erinevus]]+Meelelahutus[[#Totals],[Erinevus]]+Maksud[[#Totals],[Erinevus]]+IsiklikHooldus[[#Totals],[Erinevus]]+Lemmikloomad[[#Totals],[Erinevus]]+Kingitused[[#Totals],[Erinevus]]</f>
        <v>-114</v>
      </c>
      <c r="F3" s="5"/>
      <c r="G3" s="52" t="s">
        <v>53</v>
      </c>
      <c r="H3" s="40">
        <v>4000</v>
      </c>
      <c r="I3" s="36"/>
      <c r="J3" s="5"/>
    </row>
    <row r="4" spans="2:10" ht="30" customHeight="1" x14ac:dyDescent="0.3">
      <c r="B4" s="33"/>
      <c r="C4" s="33"/>
      <c r="D4" s="33"/>
      <c r="E4" s="33"/>
      <c r="F4" s="11"/>
      <c r="G4" s="52" t="s">
        <v>54</v>
      </c>
      <c r="H4" s="40">
        <v>1200</v>
      </c>
      <c r="I4" s="37"/>
      <c r="J4" s="2"/>
    </row>
    <row r="5" spans="2:10" ht="30" customHeight="1" x14ac:dyDescent="0.3">
      <c r="B5" s="15" t="s">
        <v>2</v>
      </c>
      <c r="C5" s="17" t="s">
        <v>47</v>
      </c>
      <c r="D5" s="17" t="s">
        <v>49</v>
      </c>
      <c r="E5" s="17" t="s">
        <v>51</v>
      </c>
      <c r="F5" s="11"/>
      <c r="G5" s="52" t="s">
        <v>55</v>
      </c>
      <c r="H5" s="40">
        <v>300</v>
      </c>
      <c r="I5" s="37"/>
      <c r="J5" s="2"/>
    </row>
    <row r="6" spans="2:10" ht="30" customHeight="1" x14ac:dyDescent="0.3">
      <c r="B6" s="13" t="s">
        <v>3</v>
      </c>
      <c r="C6" s="46">
        <v>1000</v>
      </c>
      <c r="D6" s="46">
        <v>1000</v>
      </c>
      <c r="E6" s="47">
        <f>Eluase[Prognoositavad
kulud]-Eluase[Tegelikud
kulud]</f>
        <v>0</v>
      </c>
      <c r="F6" s="11"/>
      <c r="G6" s="53" t="s">
        <v>56</v>
      </c>
      <c r="H6" s="41">
        <f>SUM(H3:H5)</f>
        <v>5500</v>
      </c>
      <c r="I6" s="37"/>
      <c r="J6" s="2"/>
    </row>
    <row r="7" spans="2:10" ht="30" customHeight="1" x14ac:dyDescent="0.3">
      <c r="B7" s="13" t="s">
        <v>4</v>
      </c>
      <c r="C7" s="46">
        <v>0</v>
      </c>
      <c r="D7" s="46">
        <v>0</v>
      </c>
      <c r="E7" s="47">
        <f>Eluase[Prognoositavad
kulud]-Eluase[Tegelikud
kulud]</f>
        <v>0</v>
      </c>
      <c r="F7" s="2"/>
      <c r="I7" s="23"/>
      <c r="J7" s="4"/>
    </row>
    <row r="8" spans="2:10" ht="30" customHeight="1" x14ac:dyDescent="0.3">
      <c r="B8" s="13" t="s">
        <v>5</v>
      </c>
      <c r="C8" s="46">
        <v>62</v>
      </c>
      <c r="D8" s="46">
        <v>100</v>
      </c>
      <c r="E8" s="47">
        <f>Eluase[Prognoositavad
kulud]-Eluase[Tegelikud
kulud]</f>
        <v>-38</v>
      </c>
      <c r="F8" s="2"/>
      <c r="G8" s="16" t="s">
        <v>57</v>
      </c>
      <c r="H8" s="16" t="s">
        <v>86</v>
      </c>
      <c r="I8" s="37"/>
      <c r="J8" s="2"/>
    </row>
    <row r="9" spans="2:10" ht="30" customHeight="1" x14ac:dyDescent="0.3">
      <c r="B9" s="13" t="s">
        <v>6</v>
      </c>
      <c r="C9" s="46">
        <v>44</v>
      </c>
      <c r="D9" s="46">
        <v>125</v>
      </c>
      <c r="E9" s="47">
        <f>Eluase[Prognoositavad
kulud]-Eluase[Tegelikud
kulud]</f>
        <v>-81</v>
      </c>
      <c r="F9" s="11"/>
      <c r="G9" s="52" t="s">
        <v>53</v>
      </c>
      <c r="H9" s="42">
        <v>4000</v>
      </c>
      <c r="I9" s="37"/>
      <c r="J9" s="2"/>
    </row>
    <row r="10" spans="2:10" ht="30" customHeight="1" x14ac:dyDescent="0.3">
      <c r="B10" s="13" t="s">
        <v>7</v>
      </c>
      <c r="C10" s="46">
        <v>22</v>
      </c>
      <c r="D10" s="46">
        <v>35</v>
      </c>
      <c r="E10" s="47">
        <f>Eluase[Prognoositavad
kulud]-Eluase[Tegelikud
kulud]</f>
        <v>-13</v>
      </c>
      <c r="F10" s="11"/>
      <c r="G10" s="52" t="s">
        <v>54</v>
      </c>
      <c r="H10" s="42">
        <v>1200</v>
      </c>
      <c r="I10" s="37"/>
      <c r="J10" s="2"/>
    </row>
    <row r="11" spans="2:10" ht="30" customHeight="1" x14ac:dyDescent="0.3">
      <c r="B11" s="13" t="s">
        <v>8</v>
      </c>
      <c r="C11" s="46">
        <v>8</v>
      </c>
      <c r="D11" s="46">
        <v>8</v>
      </c>
      <c r="E11" s="47">
        <f>Eluase[Prognoositavad
kulud]-Eluase[Tegelikud
kulud]</f>
        <v>0</v>
      </c>
      <c r="F11" s="11"/>
      <c r="G11" s="52" t="s">
        <v>55</v>
      </c>
      <c r="H11" s="42">
        <v>300</v>
      </c>
      <c r="I11" s="37"/>
      <c r="J11" s="2"/>
    </row>
    <row r="12" spans="2:10" ht="30" customHeight="1" x14ac:dyDescent="0.3">
      <c r="B12" s="13" t="s">
        <v>9</v>
      </c>
      <c r="C12" s="46">
        <v>34</v>
      </c>
      <c r="D12" s="46">
        <v>39</v>
      </c>
      <c r="E12" s="47">
        <f>Eluase[Prognoositavad
kulud]-Eluase[Tegelikud
kulud]</f>
        <v>-5</v>
      </c>
      <c r="F12" s="11"/>
      <c r="G12" s="53" t="s">
        <v>56</v>
      </c>
      <c r="H12" s="41">
        <f>SUM(H9:H11)</f>
        <v>5500</v>
      </c>
      <c r="I12" s="37"/>
      <c r="J12" s="2"/>
    </row>
    <row r="13" spans="2:10" ht="30" customHeight="1" x14ac:dyDescent="0.3">
      <c r="B13" s="13" t="s">
        <v>10</v>
      </c>
      <c r="C13" s="46">
        <v>10</v>
      </c>
      <c r="D13" s="46">
        <v>10</v>
      </c>
      <c r="E13" s="47">
        <f>Eluase[Prognoositavad
kulud]-Eluase[Tegelikud
kulud]</f>
        <v>0</v>
      </c>
      <c r="F13" s="2"/>
      <c r="G13" s="10"/>
      <c r="H13" s="10"/>
      <c r="I13"/>
      <c r="J13" s="2"/>
    </row>
    <row r="14" spans="2:10" ht="30" customHeight="1" thickBot="1" x14ac:dyDescent="0.35">
      <c r="B14" s="13" t="s">
        <v>11</v>
      </c>
      <c r="C14" s="46">
        <v>23</v>
      </c>
      <c r="D14" s="46">
        <v>0</v>
      </c>
      <c r="E14" s="47">
        <f>Eluase[Prognoositavad
kulud]-Eluase[Tegelikud
kulud]</f>
        <v>23</v>
      </c>
      <c r="F14" s="2"/>
      <c r="G14" s="29" t="s">
        <v>58</v>
      </c>
      <c r="H14" s="32" t="s">
        <v>86</v>
      </c>
      <c r="I14" s="21"/>
      <c r="J14" s="2"/>
    </row>
    <row r="15" spans="2:10" ht="30" customHeight="1" x14ac:dyDescent="0.3">
      <c r="B15" s="13" t="s">
        <v>12</v>
      </c>
      <c r="C15" s="46">
        <v>0</v>
      </c>
      <c r="D15" s="46">
        <v>0</v>
      </c>
      <c r="E15" s="47">
        <f>Eluase[Prognoositavad
kulud]-Eluase[Tegelikud
kulud]</f>
        <v>0</v>
      </c>
      <c r="F15" s="2"/>
      <c r="G15" s="30" t="s">
        <v>59</v>
      </c>
      <c r="H15" s="43">
        <f>SUM(H6-'Pere kuueelarve'!$C$3:$C$3)</f>
        <v>4297</v>
      </c>
      <c r="I15" s="38"/>
      <c r="J15" s="2"/>
    </row>
    <row r="16" spans="2:10" ht="30" customHeight="1" x14ac:dyDescent="0.3">
      <c r="B16" s="13" t="s">
        <v>13</v>
      </c>
      <c r="C16" s="46">
        <v>0</v>
      </c>
      <c r="D16" s="46">
        <v>0</v>
      </c>
      <c r="E16" s="47">
        <f>Eluase[Prognoositavad
kulud]-Eluase[Tegelikud
kulud]</f>
        <v>0</v>
      </c>
      <c r="F16" s="2"/>
      <c r="G16" s="28" t="s">
        <v>60</v>
      </c>
      <c r="H16" s="44">
        <f>SUM(H12-D3)</f>
        <v>4183</v>
      </c>
      <c r="I16" s="38"/>
      <c r="J16" s="2"/>
    </row>
    <row r="17" spans="2:10" ht="30" customHeight="1" x14ac:dyDescent="0.3">
      <c r="B17" s="14" t="s">
        <v>14</v>
      </c>
      <c r="C17" s="46">
        <f>SUBTOTAL(109,Eluase[Prognoositavad
kulud])</f>
        <v>1203</v>
      </c>
      <c r="D17" s="46">
        <f>SUBTOTAL(109,Eluase[Tegelikud
kulud])</f>
        <v>1317</v>
      </c>
      <c r="E17" s="46">
        <f>SUBTOTAL(109,Eluase[Erinevus])</f>
        <v>-114</v>
      </c>
      <c r="F17" s="2"/>
      <c r="G17" s="28" t="s">
        <v>51</v>
      </c>
      <c r="H17" s="45">
        <f>SUM(H16-H15)</f>
        <v>-114</v>
      </c>
      <c r="I17" s="38"/>
      <c r="J17" s="2"/>
    </row>
    <row r="18" spans="2:10" ht="30" customHeight="1" x14ac:dyDescent="0.3">
      <c r="B18" s="10"/>
      <c r="C18" s="10"/>
      <c r="D18" s="10"/>
      <c r="E18" s="10"/>
      <c r="F18" s="2"/>
      <c r="G18" s="10"/>
      <c r="H18" s="10"/>
    </row>
    <row r="19" spans="2:10" ht="30" customHeight="1" x14ac:dyDescent="0.3">
      <c r="B19" s="19" t="s">
        <v>15</v>
      </c>
      <c r="C19" s="17" t="s">
        <v>47</v>
      </c>
      <c r="D19" s="17" t="s">
        <v>49</v>
      </c>
      <c r="E19" s="17" t="s">
        <v>51</v>
      </c>
      <c r="F19" s="2"/>
      <c r="G19" s="20" t="s">
        <v>61</v>
      </c>
      <c r="H19" s="17" t="s">
        <v>47</v>
      </c>
      <c r="I19" s="25" t="s">
        <v>49</v>
      </c>
      <c r="J19" s="17" t="s">
        <v>51</v>
      </c>
    </row>
    <row r="20" spans="2:10" ht="30" customHeight="1" x14ac:dyDescent="0.3">
      <c r="B20" s="2" t="s">
        <v>16</v>
      </c>
      <c r="C20" s="50"/>
      <c r="D20" s="50"/>
      <c r="E20" s="50">
        <f>Transport[Prognoositavad
kulud]-Transport[Tegelikud
kulud]</f>
        <v>0</v>
      </c>
      <c r="F20" s="2"/>
      <c r="G20" s="1" t="s">
        <v>62</v>
      </c>
      <c r="H20" s="48"/>
      <c r="I20" s="48"/>
      <c r="J20" s="48">
        <f>Laenud[Prognoositavad
kulud]-Laenud[Tegelikud
kulud]</f>
        <v>0</v>
      </c>
    </row>
    <row r="21" spans="2:10" ht="30" customHeight="1" x14ac:dyDescent="0.3">
      <c r="B21" s="2" t="s">
        <v>17</v>
      </c>
      <c r="C21" s="50"/>
      <c r="D21" s="50"/>
      <c r="E21" s="50">
        <f>Transport[Prognoositavad
kulud]-Transport[Tegelikud
kulud]</f>
        <v>0</v>
      </c>
      <c r="F21" s="2"/>
      <c r="G21" s="1" t="s">
        <v>63</v>
      </c>
      <c r="H21" s="48"/>
      <c r="I21" s="48"/>
      <c r="J21" s="48">
        <f>Laenud[Prognoositavad
kulud]-Laenud[Tegelikud
kulud]</f>
        <v>0</v>
      </c>
    </row>
    <row r="22" spans="2:10" ht="30" customHeight="1" x14ac:dyDescent="0.3">
      <c r="B22" s="2" t="s">
        <v>18</v>
      </c>
      <c r="C22" s="50"/>
      <c r="D22" s="50"/>
      <c r="E22" s="50">
        <f>Transport[Prognoositavad
kulud]-Transport[Tegelikud
kulud]</f>
        <v>0</v>
      </c>
      <c r="F22" s="2"/>
      <c r="G22" s="1" t="s">
        <v>64</v>
      </c>
      <c r="H22" s="48"/>
      <c r="I22" s="48"/>
      <c r="J22" s="48">
        <f>Laenud[Prognoositavad
kulud]-Laenud[Tegelikud
kulud]</f>
        <v>0</v>
      </c>
    </row>
    <row r="23" spans="2:10" ht="30" customHeight="1" x14ac:dyDescent="0.3">
      <c r="B23" s="2" t="s">
        <v>19</v>
      </c>
      <c r="C23" s="50"/>
      <c r="D23" s="50"/>
      <c r="E23" s="50">
        <f>Transport[Prognoositavad
kulud]-Transport[Tegelikud
kulud]</f>
        <v>0</v>
      </c>
      <c r="F23" s="2"/>
      <c r="G23" s="1" t="s">
        <v>64</v>
      </c>
      <c r="H23" s="48"/>
      <c r="I23" s="48"/>
      <c r="J23" s="48">
        <f>Laenud[Prognoositavad
kulud]-Laenud[Tegelikud
kulud]</f>
        <v>0</v>
      </c>
    </row>
    <row r="24" spans="2:10" ht="30" customHeight="1" x14ac:dyDescent="0.3">
      <c r="B24" s="2" t="s">
        <v>20</v>
      </c>
      <c r="C24" s="50"/>
      <c r="D24" s="50"/>
      <c r="E24" s="50">
        <f>Transport[Prognoositavad
kulud]-Transport[Tegelikud
kulud]</f>
        <v>0</v>
      </c>
      <c r="F24" s="2"/>
      <c r="G24" s="1" t="s">
        <v>64</v>
      </c>
      <c r="H24" s="48"/>
      <c r="I24" s="48"/>
      <c r="J24" s="48">
        <f>Laenud[Prognoositavad
kulud]-Laenud[Tegelikud
kulud]</f>
        <v>0</v>
      </c>
    </row>
    <row r="25" spans="2:10" ht="30" customHeight="1" x14ac:dyDescent="0.3">
      <c r="B25" s="2" t="s">
        <v>21</v>
      </c>
      <c r="C25" s="50"/>
      <c r="D25" s="50"/>
      <c r="E25" s="50">
        <f>Transport[Prognoositavad
kulud]-Transport[Tegelikud
kulud]</f>
        <v>0</v>
      </c>
      <c r="F25" s="2"/>
      <c r="G25" s="1" t="s">
        <v>13</v>
      </c>
      <c r="H25" s="48"/>
      <c r="I25" s="48"/>
      <c r="J25" s="48">
        <f>Laenud[Prognoositavad
kulud]-Laenud[Tegelikud
kulud]</f>
        <v>0</v>
      </c>
    </row>
    <row r="26" spans="2:10" ht="30" customHeight="1" x14ac:dyDescent="0.3">
      <c r="B26" s="2" t="s">
        <v>22</v>
      </c>
      <c r="C26" s="50"/>
      <c r="D26" s="50"/>
      <c r="E26" s="50">
        <f>Transport[Prognoositavad
kulud]-Transport[Tegelikud
kulud]</f>
        <v>0</v>
      </c>
      <c r="F26" s="2"/>
      <c r="G26" s="7" t="s">
        <v>14</v>
      </c>
      <c r="H26" s="49">
        <f>SUBTOTAL(109,Laenud[Prognoositavad
kulud])</f>
        <v>0</v>
      </c>
      <c r="I26" s="49">
        <f>SUBTOTAL(109,Laenud[Tegelikud
kulud])</f>
        <v>0</v>
      </c>
      <c r="J26" s="49">
        <f>SUBTOTAL(109,Laenud[Erinevus])</f>
        <v>0</v>
      </c>
    </row>
    <row r="27" spans="2:10" ht="30" customHeight="1" x14ac:dyDescent="0.3">
      <c r="B27" s="2" t="s">
        <v>13</v>
      </c>
      <c r="C27" s="50"/>
      <c r="D27" s="50"/>
      <c r="E27" s="50">
        <f>Transport[Prognoositavad
kulud]-Transport[Tegelikud
kulud]</f>
        <v>0</v>
      </c>
      <c r="F27" s="2"/>
      <c r="G27" s="10"/>
      <c r="H27" s="10"/>
      <c r="I27" s="10"/>
      <c r="J27" s="10"/>
    </row>
    <row r="28" spans="2:10" ht="30" customHeight="1" x14ac:dyDescent="0.3">
      <c r="B28" s="8" t="s">
        <v>14</v>
      </c>
      <c r="C28" s="51">
        <f>SUBTOTAL(109,Transport[Prognoositavad
kulud])</f>
        <v>0</v>
      </c>
      <c r="D28" s="51">
        <f>SUBTOTAL(109,Transport[Tegelikud
kulud])</f>
        <v>0</v>
      </c>
      <c r="E28" s="51">
        <f>SUBTOTAL(109,Transport[Erinevus])</f>
        <v>0</v>
      </c>
      <c r="F28" s="2"/>
      <c r="G28" s="31" t="s">
        <v>65</v>
      </c>
      <c r="H28" s="17" t="s">
        <v>47</v>
      </c>
      <c r="I28" s="25" t="s">
        <v>49</v>
      </c>
      <c r="J28" s="17" t="s">
        <v>51</v>
      </c>
    </row>
    <row r="29" spans="2:10" ht="30" customHeight="1" x14ac:dyDescent="0.3">
      <c r="B29" s="10"/>
      <c r="C29" s="10"/>
      <c r="D29" s="10"/>
      <c r="E29" s="10"/>
      <c r="F29" s="2"/>
      <c r="G29" s="2" t="s">
        <v>66</v>
      </c>
      <c r="H29" s="50"/>
      <c r="I29" s="50"/>
      <c r="J29" s="50">
        <f>Meelelahutus[Prognoositavad
kulud]-Meelelahutus[Tegelikud
kulud]</f>
        <v>0</v>
      </c>
    </row>
    <row r="30" spans="2:10" ht="30" customHeight="1" x14ac:dyDescent="0.3">
      <c r="B30" s="18" t="s">
        <v>19</v>
      </c>
      <c r="C30" s="17" t="s">
        <v>47</v>
      </c>
      <c r="D30" s="17" t="s">
        <v>49</v>
      </c>
      <c r="E30" s="17" t="s">
        <v>51</v>
      </c>
      <c r="F30" s="2"/>
      <c r="G30" s="2" t="s">
        <v>67</v>
      </c>
      <c r="H30" s="50"/>
      <c r="I30" s="50"/>
      <c r="J30" s="50">
        <f>Meelelahutus[Prognoositavad
kulud]-Meelelahutus[Tegelikud
kulud]</f>
        <v>0</v>
      </c>
    </row>
    <row r="31" spans="2:10" ht="30" customHeight="1" x14ac:dyDescent="0.3">
      <c r="B31" s="2" t="s">
        <v>23</v>
      </c>
      <c r="C31" s="50"/>
      <c r="D31" s="50"/>
      <c r="E31" s="50">
        <f>Kindlustus[Prognoositavad
kulud]-Kindlustus[Tegelikud
kulud]</f>
        <v>0</v>
      </c>
      <c r="F31" s="2"/>
      <c r="G31" s="2" t="s">
        <v>68</v>
      </c>
      <c r="H31" s="50"/>
      <c r="I31" s="50"/>
      <c r="J31" s="50">
        <f>Meelelahutus[Prognoositavad
kulud]-Meelelahutus[Tegelikud
kulud]</f>
        <v>0</v>
      </c>
    </row>
    <row r="32" spans="2:10" ht="30" customHeight="1" x14ac:dyDescent="0.3">
      <c r="B32" s="2" t="s">
        <v>24</v>
      </c>
      <c r="C32" s="50"/>
      <c r="D32" s="50"/>
      <c r="E32" s="50">
        <f>Kindlustus[Prognoositavad
kulud]-Kindlustus[Tegelikud
kulud]</f>
        <v>0</v>
      </c>
      <c r="F32" s="2"/>
      <c r="G32" s="2" t="s">
        <v>69</v>
      </c>
      <c r="H32" s="50"/>
      <c r="I32" s="50"/>
      <c r="J32" s="50">
        <f>Meelelahutus[Prognoositavad
kulud]-Meelelahutus[Tegelikud
kulud]</f>
        <v>0</v>
      </c>
    </row>
    <row r="33" spans="2:10" ht="30" customHeight="1" x14ac:dyDescent="0.3">
      <c r="B33" s="2" t="s">
        <v>25</v>
      </c>
      <c r="C33" s="50"/>
      <c r="D33" s="50"/>
      <c r="E33" s="50">
        <f>Kindlustus[Prognoositavad
kulud]-Kindlustus[Tegelikud
kulud]</f>
        <v>0</v>
      </c>
      <c r="F33" s="2"/>
      <c r="G33" s="2" t="s">
        <v>70</v>
      </c>
      <c r="H33" s="50"/>
      <c r="I33" s="50"/>
      <c r="J33" s="50">
        <f>Meelelahutus[Prognoositavad
kulud]-Meelelahutus[Tegelikud
kulud]</f>
        <v>0</v>
      </c>
    </row>
    <row r="34" spans="2:10" ht="30" customHeight="1" x14ac:dyDescent="0.3">
      <c r="B34" s="2" t="s">
        <v>13</v>
      </c>
      <c r="C34" s="50"/>
      <c r="D34" s="50"/>
      <c r="E34" s="50">
        <f>Kindlustus[Prognoositavad
kulud]-Kindlustus[Tegelikud
kulud]</f>
        <v>0</v>
      </c>
      <c r="F34" s="2"/>
      <c r="G34" s="2" t="s">
        <v>71</v>
      </c>
      <c r="H34" s="50"/>
      <c r="I34" s="50"/>
      <c r="J34" s="50">
        <f>Meelelahutus[Prognoositavad
kulud]-Meelelahutus[Tegelikud
kulud]</f>
        <v>0</v>
      </c>
    </row>
    <row r="35" spans="2:10" ht="30" customHeight="1" x14ac:dyDescent="0.3">
      <c r="B35" s="8" t="s">
        <v>14</v>
      </c>
      <c r="C35" s="51">
        <f>SUBTOTAL(109,Kindlustus[Prognoositavad
kulud])</f>
        <v>0</v>
      </c>
      <c r="D35" s="51">
        <f>SUBTOTAL(109,Kindlustus[Tegelikud
kulud])</f>
        <v>0</v>
      </c>
      <c r="E35" s="51">
        <f>SUBTOTAL(109,Kindlustus[Erinevus])</f>
        <v>0</v>
      </c>
      <c r="F35" s="2"/>
      <c r="G35" s="2" t="s">
        <v>13</v>
      </c>
      <c r="H35" s="50"/>
      <c r="I35" s="50"/>
      <c r="J35" s="50">
        <f>Meelelahutus[Prognoositavad
kulud]-Meelelahutus[Tegelikud
kulud]</f>
        <v>0</v>
      </c>
    </row>
    <row r="36" spans="2:10" ht="30" customHeight="1" x14ac:dyDescent="0.3">
      <c r="B36" s="10"/>
      <c r="C36" s="10"/>
      <c r="D36" s="10"/>
      <c r="E36" s="10"/>
      <c r="F36" s="2"/>
      <c r="G36" s="8" t="s">
        <v>14</v>
      </c>
      <c r="H36" s="51">
        <f>SUBTOTAL(109,Meelelahutus[Prognoositavad
kulud])</f>
        <v>0</v>
      </c>
      <c r="I36" s="51">
        <f>SUBTOTAL(109,Meelelahutus[Tegelikud
kulud])</f>
        <v>0</v>
      </c>
      <c r="J36" s="51">
        <f>SUBTOTAL(109,Meelelahutus[Erinevus])</f>
        <v>0</v>
      </c>
    </row>
    <row r="37" spans="2:10" ht="30" customHeight="1" x14ac:dyDescent="0.3">
      <c r="B37" s="18" t="s">
        <v>26</v>
      </c>
      <c r="C37" s="17" t="s">
        <v>47</v>
      </c>
      <c r="D37" s="17" t="s">
        <v>49</v>
      </c>
      <c r="E37" s="17" t="s">
        <v>51</v>
      </c>
      <c r="F37" s="2"/>
      <c r="G37" s="10"/>
      <c r="H37" s="10"/>
      <c r="I37" s="10"/>
      <c r="J37" s="10"/>
    </row>
    <row r="38" spans="2:10" ht="30" customHeight="1" x14ac:dyDescent="0.3">
      <c r="B38" s="2" t="s">
        <v>27</v>
      </c>
      <c r="C38" s="50"/>
      <c r="D38" s="50"/>
      <c r="E38" s="50">
        <f>Söök[Prognoositavad
kulud]-Söök[Tegelikud
kulud]</f>
        <v>0</v>
      </c>
      <c r="F38" s="2"/>
      <c r="G38" s="20" t="s">
        <v>72</v>
      </c>
      <c r="H38" s="17" t="s">
        <v>87</v>
      </c>
      <c r="I38" s="25" t="s">
        <v>88</v>
      </c>
      <c r="J38" s="17" t="s">
        <v>51</v>
      </c>
    </row>
    <row r="39" spans="2:10" ht="30" customHeight="1" x14ac:dyDescent="0.3">
      <c r="B39" s="2" t="s">
        <v>28</v>
      </c>
      <c r="C39" s="50"/>
      <c r="D39" s="50"/>
      <c r="E39" s="50">
        <f>Söök[Prognoositavad
kulud]-Söök[Tegelikud
kulud]</f>
        <v>0</v>
      </c>
      <c r="F39" s="2"/>
      <c r="G39" s="2" t="s">
        <v>73</v>
      </c>
      <c r="H39" s="50"/>
      <c r="I39" s="50"/>
      <c r="J39" s="50">
        <f>Maksud[Prognoositavad 
kulud]-Maksud[Tegelikud 
kulud]</f>
        <v>0</v>
      </c>
    </row>
    <row r="40" spans="2:10" ht="30" customHeight="1" x14ac:dyDescent="0.3">
      <c r="B40" s="2" t="s">
        <v>13</v>
      </c>
      <c r="C40" s="50"/>
      <c r="D40" s="50"/>
      <c r="E40" s="50">
        <f>Söök[Prognoositavad
kulud]-Söök[Tegelikud
kulud]</f>
        <v>0</v>
      </c>
      <c r="F40" s="2"/>
      <c r="G40" s="2" t="s">
        <v>74</v>
      </c>
      <c r="H40" s="50"/>
      <c r="I40" s="50"/>
      <c r="J40" s="50">
        <f>Maksud[Prognoositavad 
kulud]-Maksud[Tegelikud 
kulud]</f>
        <v>0</v>
      </c>
    </row>
    <row r="41" spans="2:10" ht="30" customHeight="1" x14ac:dyDescent="0.3">
      <c r="B41" s="8" t="s">
        <v>14</v>
      </c>
      <c r="C41" s="51">
        <f>SUBTOTAL(109,Söök[Prognoositavad
kulud])</f>
        <v>0</v>
      </c>
      <c r="D41" s="51">
        <f>SUBTOTAL(109,Söök[Tegelikud
kulud])</f>
        <v>0</v>
      </c>
      <c r="E41" s="51">
        <f>SUBTOTAL(109,Söök[Erinevus])</f>
        <v>0</v>
      </c>
      <c r="F41" s="2"/>
      <c r="G41" s="2" t="s">
        <v>75</v>
      </c>
      <c r="H41" s="50"/>
      <c r="I41" s="50"/>
      <c r="J41" s="50">
        <f>Maksud[Prognoositavad 
kulud]-Maksud[Tegelikud 
kulud]</f>
        <v>0</v>
      </c>
    </row>
    <row r="42" spans="2:10" ht="30" customHeight="1" x14ac:dyDescent="0.3">
      <c r="B42" s="10"/>
      <c r="C42" s="10"/>
      <c r="D42" s="10"/>
      <c r="E42" s="10"/>
      <c r="F42" s="2"/>
      <c r="G42" s="2" t="s">
        <v>13</v>
      </c>
      <c r="H42" s="50"/>
      <c r="I42" s="50"/>
      <c r="J42" s="50">
        <f>Maksud[Prognoositavad 
kulud]-Maksud[Tegelikud 
kulud]</f>
        <v>0</v>
      </c>
    </row>
    <row r="43" spans="2:10" ht="30" customHeight="1" x14ac:dyDescent="0.3">
      <c r="B43" s="18" t="s">
        <v>29</v>
      </c>
      <c r="C43" s="17" t="s">
        <v>47</v>
      </c>
      <c r="D43" s="17" t="s">
        <v>49</v>
      </c>
      <c r="E43" s="17" t="s">
        <v>51</v>
      </c>
      <c r="F43" s="2"/>
      <c r="G43" s="8" t="s">
        <v>14</v>
      </c>
      <c r="H43" s="51">
        <f>SUBTOTAL(109,Maksud[Prognoositavad 
kulud])</f>
        <v>0</v>
      </c>
      <c r="I43" s="51">
        <f>SUBTOTAL(109,Maksud[Tegelikud 
kulud])</f>
        <v>0</v>
      </c>
      <c r="J43" s="51">
        <f>SUBTOTAL(109,Maksud[Erinevus])</f>
        <v>0</v>
      </c>
    </row>
    <row r="44" spans="2:10" ht="30" customHeight="1" x14ac:dyDescent="0.3">
      <c r="B44" s="6" t="s">
        <v>30</v>
      </c>
      <c r="C44" s="50"/>
      <c r="D44" s="50"/>
      <c r="E44" s="50">
        <f>Lapsed[Prognoositavad
kulud]-Lapsed[Tegelikud
kulud]</f>
        <v>0</v>
      </c>
      <c r="F44" s="2"/>
      <c r="G44" s="10"/>
      <c r="H44" s="10"/>
      <c r="I44" s="10"/>
      <c r="J44" s="10"/>
    </row>
    <row r="45" spans="2:10" ht="30" customHeight="1" x14ac:dyDescent="0.3">
      <c r="B45" s="6" t="s">
        <v>31</v>
      </c>
      <c r="C45" s="50"/>
      <c r="D45" s="50"/>
      <c r="E45" s="50">
        <f>Lapsed[Prognoositavad
kulud]-Lapsed[Tegelikud
kulud]</f>
        <v>0</v>
      </c>
      <c r="F45" s="2"/>
      <c r="G45" s="18" t="s">
        <v>76</v>
      </c>
      <c r="H45" s="17" t="s">
        <v>47</v>
      </c>
      <c r="I45" s="25" t="s">
        <v>49</v>
      </c>
      <c r="J45" s="17" t="s">
        <v>51</v>
      </c>
    </row>
    <row r="46" spans="2:10" ht="30" customHeight="1" x14ac:dyDescent="0.3">
      <c r="B46" s="6" t="s">
        <v>32</v>
      </c>
      <c r="C46" s="50"/>
      <c r="D46" s="50"/>
      <c r="E46" s="50">
        <f>Lapsed[Prognoositavad
kulud]-Lapsed[Tegelikud
kulud]</f>
        <v>0</v>
      </c>
      <c r="F46" s="2"/>
      <c r="G46" s="1" t="s">
        <v>30</v>
      </c>
      <c r="H46" s="48"/>
      <c r="I46" s="48"/>
      <c r="J46" s="48">
        <f>IsiklikHooldus[Prognoositavad
kulud]-IsiklikHooldus[Tegelikud
kulud]</f>
        <v>0</v>
      </c>
    </row>
    <row r="47" spans="2:10" ht="30" customHeight="1" x14ac:dyDescent="0.3">
      <c r="B47" s="6" t="s">
        <v>33</v>
      </c>
      <c r="C47" s="50"/>
      <c r="D47" s="50"/>
      <c r="E47" s="50">
        <f>Lapsed[Prognoositavad
kulud]-Lapsed[Tegelikud
kulud]</f>
        <v>0</v>
      </c>
      <c r="F47" s="2"/>
      <c r="G47" s="1" t="s">
        <v>77</v>
      </c>
      <c r="H47" s="48"/>
      <c r="I47" s="48"/>
      <c r="J47" s="48">
        <f>IsiklikHooldus[Prognoositavad
kulud]-IsiklikHooldus[Tegelikud
kulud]</f>
        <v>0</v>
      </c>
    </row>
    <row r="48" spans="2:10" ht="30" customHeight="1" x14ac:dyDescent="0.3">
      <c r="B48" s="6" t="s">
        <v>34</v>
      </c>
      <c r="C48" s="50"/>
      <c r="D48" s="50"/>
      <c r="E48" s="50">
        <f>Lapsed[Prognoositavad
kulud]-Lapsed[Tegelikud
kulud]</f>
        <v>0</v>
      </c>
      <c r="F48" s="2"/>
      <c r="G48" s="1" t="s">
        <v>31</v>
      </c>
      <c r="H48" s="48"/>
      <c r="I48" s="48"/>
      <c r="J48" s="48">
        <f>IsiklikHooldus[Prognoositavad
kulud]-IsiklikHooldus[Tegelikud
kulud]</f>
        <v>0</v>
      </c>
    </row>
    <row r="49" spans="2:10" ht="30" customHeight="1" x14ac:dyDescent="0.3">
      <c r="B49" s="6" t="s">
        <v>35</v>
      </c>
      <c r="C49" s="50"/>
      <c r="D49" s="50"/>
      <c r="E49" s="50">
        <f>Lapsed[Prognoositavad
kulud]-Lapsed[Tegelikud
kulud]</f>
        <v>0</v>
      </c>
      <c r="F49" s="2"/>
      <c r="G49" s="1" t="s">
        <v>78</v>
      </c>
      <c r="H49" s="48"/>
      <c r="I49" s="48"/>
      <c r="J49" s="48">
        <f>IsiklikHooldus[Prognoositavad
kulud]-IsiklikHooldus[Tegelikud
kulud]</f>
        <v>0</v>
      </c>
    </row>
    <row r="50" spans="2:10" ht="30" customHeight="1" x14ac:dyDescent="0.3">
      <c r="B50" s="6" t="s">
        <v>36</v>
      </c>
      <c r="C50" s="50"/>
      <c r="D50" s="50"/>
      <c r="E50" s="50">
        <f>Lapsed[Prognoositavad
kulud]-Lapsed[Tegelikud
kulud]</f>
        <v>0</v>
      </c>
      <c r="F50" s="2"/>
      <c r="G50" s="1" t="s">
        <v>79</v>
      </c>
      <c r="H50" s="48"/>
      <c r="I50" s="48"/>
      <c r="J50" s="48">
        <f>IsiklikHooldus[Prognoositavad
kulud]-IsiklikHooldus[Tegelikud
kulud]</f>
        <v>0</v>
      </c>
    </row>
    <row r="51" spans="2:10" ht="30" customHeight="1" x14ac:dyDescent="0.3">
      <c r="B51" s="6" t="s">
        <v>37</v>
      </c>
      <c r="C51" s="50"/>
      <c r="D51" s="50"/>
      <c r="E51" s="50">
        <f>Lapsed[Prognoositavad
kulud]-Lapsed[Tegelikud
kulud]</f>
        <v>0</v>
      </c>
      <c r="F51" s="2"/>
      <c r="G51" s="1" t="s">
        <v>34</v>
      </c>
      <c r="H51" s="48"/>
      <c r="I51" s="48"/>
      <c r="J51" s="48">
        <f>IsiklikHooldus[Prognoositavad
kulud]-IsiklikHooldus[Tegelikud
kulud]</f>
        <v>0</v>
      </c>
    </row>
    <row r="52" spans="2:10" ht="30" customHeight="1" x14ac:dyDescent="0.3">
      <c r="B52" s="6" t="s">
        <v>13</v>
      </c>
      <c r="C52" s="50"/>
      <c r="D52" s="50"/>
      <c r="E52" s="50">
        <f>Lapsed[Prognoositavad
kulud]-Lapsed[Tegelikud
kulud]</f>
        <v>0</v>
      </c>
      <c r="F52" s="2"/>
      <c r="G52" s="1" t="s">
        <v>13</v>
      </c>
      <c r="H52" s="48"/>
      <c r="I52" s="48"/>
      <c r="J52" s="48">
        <f>IsiklikHooldus[Prognoositavad
kulud]-IsiklikHooldus[Tegelikud
kulud]</f>
        <v>0</v>
      </c>
    </row>
    <row r="53" spans="2:10" ht="30" customHeight="1" x14ac:dyDescent="0.3">
      <c r="B53" s="8" t="s">
        <v>14</v>
      </c>
      <c r="C53" s="51">
        <f>SUBTOTAL(109,Lapsed[Prognoositavad
kulud])</f>
        <v>0</v>
      </c>
      <c r="D53" s="51">
        <f>SUBTOTAL(109,Lapsed[Tegelikud
kulud])</f>
        <v>0</v>
      </c>
      <c r="E53" s="51">
        <f>SUBTOTAL(109,Lapsed[Erinevus])</f>
        <v>0</v>
      </c>
      <c r="F53" s="2"/>
      <c r="G53" s="7" t="s">
        <v>14</v>
      </c>
      <c r="H53" s="49">
        <f>SUBTOTAL(109,IsiklikHooldus[Prognoositavad
kulud])</f>
        <v>0</v>
      </c>
      <c r="I53" s="49">
        <f>SUBTOTAL(109,IsiklikHooldus[Tegelikud
kulud])</f>
        <v>0</v>
      </c>
      <c r="J53" s="49">
        <f>SUBTOTAL(109,IsiklikHooldus[Erinevus])</f>
        <v>0</v>
      </c>
    </row>
    <row r="54" spans="2:10" ht="30" customHeight="1" x14ac:dyDescent="0.3">
      <c r="B54" s="10"/>
      <c r="C54" s="10"/>
      <c r="D54" s="10"/>
      <c r="E54" s="10"/>
      <c r="F54" s="2"/>
      <c r="G54" s="10"/>
      <c r="H54" s="10"/>
      <c r="I54" s="10"/>
      <c r="J54" s="10"/>
    </row>
    <row r="55" spans="2:10" ht="30" customHeight="1" x14ac:dyDescent="0.3">
      <c r="B55" s="20" t="s">
        <v>38</v>
      </c>
      <c r="C55" s="17" t="s">
        <v>47</v>
      </c>
      <c r="D55" s="17" t="s">
        <v>49</v>
      </c>
      <c r="E55" s="17" t="s">
        <v>51</v>
      </c>
      <c r="F55" s="2"/>
      <c r="G55" s="18" t="s">
        <v>80</v>
      </c>
      <c r="H55" s="17" t="s">
        <v>47</v>
      </c>
      <c r="I55" s="25" t="s">
        <v>49</v>
      </c>
      <c r="J55" s="17" t="s">
        <v>51</v>
      </c>
    </row>
    <row r="56" spans="2:10" ht="30" customHeight="1" x14ac:dyDescent="0.3">
      <c r="B56" s="1" t="s">
        <v>39</v>
      </c>
      <c r="C56" s="48"/>
      <c r="D56" s="48"/>
      <c r="E56" s="48">
        <f>Juriidilised_kulud[Prognoositavad
kulud]-Juriidilised_kulud[Tegelikud
kulud]</f>
        <v>0</v>
      </c>
      <c r="F56" s="2"/>
      <c r="G56" s="1" t="s">
        <v>26</v>
      </c>
      <c r="H56" s="48"/>
      <c r="I56" s="48"/>
      <c r="J56" s="48">
        <f>Lemmikloomad[Prognoositavad
kulud]-Lemmikloomad[Tegelikud
kulud]</f>
        <v>0</v>
      </c>
    </row>
    <row r="57" spans="2:10" ht="30" customHeight="1" x14ac:dyDescent="0.3">
      <c r="B57" s="1" t="s">
        <v>40</v>
      </c>
      <c r="C57" s="48"/>
      <c r="D57" s="48"/>
      <c r="E57" s="48">
        <f>Juriidilised_kulud[Prognoositavad
kulud]-Juriidilised_kulud[Tegelikud
kulud]</f>
        <v>0</v>
      </c>
      <c r="F57" s="2"/>
      <c r="G57" s="1" t="s">
        <v>30</v>
      </c>
      <c r="H57" s="48"/>
      <c r="I57" s="48"/>
      <c r="J57" s="48">
        <f>Lemmikloomad[Prognoositavad
kulud]-Lemmikloomad[Tegelikud
kulud]</f>
        <v>0</v>
      </c>
    </row>
    <row r="58" spans="2:10" ht="30" customHeight="1" x14ac:dyDescent="0.3">
      <c r="B58" s="3" t="s">
        <v>41</v>
      </c>
      <c r="C58" s="48"/>
      <c r="D58" s="48"/>
      <c r="E58" s="48">
        <f>Juriidilised_kulud[Prognoositavad
kulud]-Juriidilised_kulud[Tegelikud
kulud]</f>
        <v>0</v>
      </c>
      <c r="F58" s="2"/>
      <c r="G58" s="1" t="s">
        <v>22</v>
      </c>
      <c r="H58" s="48"/>
      <c r="I58" s="48"/>
      <c r="J58" s="48">
        <f>Lemmikloomad[Prognoositavad
kulud]-Lemmikloomad[Tegelikud
kulud]</f>
        <v>0</v>
      </c>
    </row>
    <row r="59" spans="2:10" ht="30" customHeight="1" x14ac:dyDescent="0.3">
      <c r="B59" s="1" t="s">
        <v>13</v>
      </c>
      <c r="C59" s="48"/>
      <c r="D59" s="48"/>
      <c r="E59" s="48">
        <f>Juriidilised_kulud[Prognoositavad
kulud]-Juriidilised_kulud[Tegelikud
kulud]</f>
        <v>0</v>
      </c>
      <c r="F59" s="2"/>
      <c r="G59" s="1" t="s">
        <v>81</v>
      </c>
      <c r="H59" s="48"/>
      <c r="I59" s="48"/>
      <c r="J59" s="48">
        <f>Lemmikloomad[Prognoositavad
kulud]-Lemmikloomad[Tegelikud
kulud]</f>
        <v>0</v>
      </c>
    </row>
    <row r="60" spans="2:10" ht="30" customHeight="1" x14ac:dyDescent="0.3">
      <c r="B60" s="7" t="s">
        <v>14</v>
      </c>
      <c r="C60" s="49">
        <f>SUBTOTAL(109,Juriidilised_kulud[Prognoositavad
kulud])</f>
        <v>0</v>
      </c>
      <c r="D60" s="49">
        <f>SUBTOTAL(109,Juriidilised_kulud[Tegelikud
kulud])</f>
        <v>0</v>
      </c>
      <c r="E60" s="49">
        <f>SUBTOTAL(109,Juriidilised_kulud[Erinevus])</f>
        <v>0</v>
      </c>
      <c r="F60" s="2"/>
      <c r="G60" s="1" t="s">
        <v>13</v>
      </c>
      <c r="H60" s="48"/>
      <c r="I60" s="48"/>
      <c r="J60" s="48">
        <f>Lemmikloomad[Prognoositavad
kulud]-Lemmikloomad[Tegelikud
kulud]</f>
        <v>0</v>
      </c>
    </row>
    <row r="61" spans="2:10" ht="30" customHeight="1" x14ac:dyDescent="0.3">
      <c r="B61" s="10"/>
      <c r="C61" s="10"/>
      <c r="D61" s="10"/>
      <c r="E61" s="10"/>
      <c r="F61" s="2"/>
      <c r="G61" s="7" t="s">
        <v>14</v>
      </c>
      <c r="H61" s="49">
        <f>SUBTOTAL(109,Lemmikloomad[Prognoositavad
kulud])</f>
        <v>0</v>
      </c>
      <c r="I61" s="49">
        <f>SUBTOTAL(109,Lemmikloomad[Tegelikud
kulud])</f>
        <v>0</v>
      </c>
      <c r="J61" s="49">
        <f>SUBTOTAL(109,Lemmikloomad[Erinevus])</f>
        <v>0</v>
      </c>
    </row>
    <row r="62" spans="2:10" ht="30" customHeight="1" x14ac:dyDescent="0.3">
      <c r="B62" s="20" t="s">
        <v>42</v>
      </c>
      <c r="C62" s="17" t="s">
        <v>47</v>
      </c>
      <c r="D62" s="17" t="s">
        <v>49</v>
      </c>
      <c r="E62" s="17" t="s">
        <v>51</v>
      </c>
      <c r="F62" s="2"/>
      <c r="G62" s="10"/>
      <c r="H62" s="10"/>
      <c r="I62" s="10"/>
      <c r="J62" s="10"/>
    </row>
    <row r="63" spans="2:10" ht="30" customHeight="1" x14ac:dyDescent="0.3">
      <c r="B63" s="1" t="s">
        <v>43</v>
      </c>
      <c r="C63" s="48"/>
      <c r="D63" s="48"/>
      <c r="E63" s="48">
        <f>Säästud[Prognoositavad
kulud]-Säästud[Tegelikud
kulud]</f>
        <v>0</v>
      </c>
      <c r="F63" s="2"/>
      <c r="G63" s="20" t="s">
        <v>82</v>
      </c>
      <c r="H63" s="17" t="s">
        <v>47</v>
      </c>
      <c r="I63" s="25" t="s">
        <v>49</v>
      </c>
      <c r="J63" s="17" t="s">
        <v>51</v>
      </c>
    </row>
    <row r="64" spans="2:10" ht="30" customHeight="1" x14ac:dyDescent="0.3">
      <c r="B64" s="1" t="s">
        <v>44</v>
      </c>
      <c r="C64" s="48"/>
      <c r="D64" s="48"/>
      <c r="E64" s="48">
        <f>Säästud[Prognoositavad
kulud]-Säästud[Tegelikud
kulud]</f>
        <v>0</v>
      </c>
      <c r="F64" s="2"/>
      <c r="G64" s="2" t="s">
        <v>83</v>
      </c>
      <c r="H64" s="50"/>
      <c r="I64" s="50"/>
      <c r="J64" s="50">
        <f>Kingitused[Prognoositavad
kulud]-Kingitused[Tegelikud
kulud]</f>
        <v>0</v>
      </c>
    </row>
    <row r="65" spans="2:10" ht="30" customHeight="1" x14ac:dyDescent="0.3">
      <c r="B65" s="1" t="s">
        <v>45</v>
      </c>
      <c r="C65" s="48"/>
      <c r="D65" s="48"/>
      <c r="E65" s="48">
        <f>Säästud[Prognoositavad
kulud]-Säästud[Tegelikud
kulud]</f>
        <v>0</v>
      </c>
      <c r="F65" s="2"/>
      <c r="G65" s="2" t="s">
        <v>84</v>
      </c>
      <c r="H65" s="50"/>
      <c r="I65" s="50"/>
      <c r="J65" s="50">
        <f>Kingitused[Prognoositavad
kulud]-Kingitused[Tegelikud
kulud]</f>
        <v>0</v>
      </c>
    </row>
    <row r="66" spans="2:10" ht="30" customHeight="1" x14ac:dyDescent="0.3">
      <c r="B66" s="1" t="s">
        <v>13</v>
      </c>
      <c r="C66" s="48"/>
      <c r="D66" s="48"/>
      <c r="E66" s="48">
        <f>Säästud[Prognoositavad
kulud]-Säästud[Tegelikud
kulud]</f>
        <v>0</v>
      </c>
      <c r="F66" s="2"/>
      <c r="G66" s="2" t="s">
        <v>85</v>
      </c>
      <c r="H66" s="50"/>
      <c r="I66" s="50"/>
      <c r="J66" s="50">
        <f>Kingitused[Prognoositavad
kulud]-Kingitused[Tegelikud
kulud]</f>
        <v>0</v>
      </c>
    </row>
    <row r="67" spans="2:10" ht="30" customHeight="1" x14ac:dyDescent="0.3">
      <c r="B67" s="7" t="s">
        <v>14</v>
      </c>
      <c r="C67" s="49">
        <f>SUBTOTAL(109,Säästud[Prognoositavad
kulud])</f>
        <v>0</v>
      </c>
      <c r="D67" s="49">
        <f>SUBTOTAL(109,Säästud[Tegelikud
kulud])</f>
        <v>0</v>
      </c>
      <c r="E67" s="49">
        <f>SUBTOTAL(109,Säästud[Erinevus])</f>
        <v>0</v>
      </c>
      <c r="F67" s="2"/>
      <c r="G67" s="8" t="s">
        <v>14</v>
      </c>
      <c r="H67" s="51">
        <f>SUBTOTAL(109,Kingitused[Prognoositavad
kulud])</f>
        <v>0</v>
      </c>
      <c r="I67" s="51">
        <f>SUBTOTAL(109,Kingitused[Tegelikud
kulud])</f>
        <v>0</v>
      </c>
      <c r="J67" s="51">
        <f>SUBTOTAL(109,Kingitused[Erinevus])</f>
        <v>0</v>
      </c>
    </row>
    <row r="68" spans="2:10" ht="30" customHeight="1" x14ac:dyDescent="0.3">
      <c r="F68" s="2"/>
    </row>
  </sheetData>
  <phoneticPr fontId="2" type="noConversion"/>
  <conditionalFormatting sqref="J56:J60 J46:J52 J39:J42 J29:J35 E63:E66 E56:E59 E44:E52 E38:E40 E31:E34 E20:E27 H17 J20:J25 J64:J66 E6:E16">
    <cfRule type="iconSet" priority="4">
      <iconSet iconSet="3Arrows">
        <cfvo type="percentile" val="0"/>
        <cfvo type="num" val="-50"/>
        <cfvo type="num" val="50"/>
      </iconSet>
    </cfRule>
  </conditionalFormatting>
  <conditionalFormatting sqref="D3:J3 B1 I1:J1 B3:B4 F4:J4 B2:J2 B5:J12 F18:F68 G19:J26 B19:E28 B18 B30:E35 B29 B37:E41 B36 B43:E53 B42 B55:E60 B54 B62:E67 B61 G63:J67 G62 G55:J61 G54 G45:J53 G44 G38:J43 G37 G28:J36 G27 G18 I18:J18 B14:J17 B13:G13 I13:J13">
    <cfRule type="cellIs" dxfId="119" priority="2" operator="lessThan">
      <formula>0</formula>
    </cfRule>
  </conditionalFormatting>
  <conditionalFormatting sqref="C3">
    <cfRule type="cellIs" dxfId="0" priority="1" operator="lessThan">
      <formula>0</formula>
    </cfRule>
  </conditionalFormatting>
  <dataValidations count="30">
    <dataValidation allowBlank="1" showInputMessage="1" showErrorMessage="1" prompt="Sellel töölehel saate luua pere eelarveplaanuri. Sisestage andmed tabelitesse. Prognoositavad kulud ja tegelikud kulud kokku, prognoositav ja tegelik saldo ning erinevus arvutatakse automaatselt" sqref="A1" xr:uid="{00000000-0002-0000-0000-000000000000}"/>
    <dataValidation allowBlank="1" showInputMessage="1" showErrorMessage="1" prompt="Selles lahtris on selle töölehe pealkiri. Kokkuvõte on allolevas tabelis. Kulude näidiskategooriad on eraldi tabelites, mis algavad lahtris B5. Sissetulekute summad sisestage alates lahtrist G2" sqref="B1" xr:uid="{00000000-0002-0000-0000-000001000000}"/>
    <dataValidation allowBlank="1" showInputMessage="1" showErrorMessage="1" prompt="Prognoositavad kulud kokku arvutatakse allolevas lahtris automaatselt" sqref="C2" xr:uid="{00000000-0002-0000-0000-000002000000}"/>
    <dataValidation allowBlank="1" showInputMessage="1" showErrorMessage="1" prompt="Tegelikud kulud kokku arvutatakse allolevas lahtris automaatselt" sqref="D2" xr:uid="{00000000-0002-0000-0000-000003000000}"/>
    <dataValidation allowBlank="1" showInputMessage="1" showErrorMessage="1" prompt="Erinevus kokku arvutatakse allolevas lahtris automaatselt" sqref="E2" xr:uid="{00000000-0002-0000-0000-000004000000}"/>
    <dataValidation allowBlank="1" showInputMessage="1" showErrorMessage="1" prompt="Sisestage andmed allolevasse tabelisse Eluase, tabelisse Transport, mis algab lahtrist B19, ja tabelisse Prognoositav kuu sissetulek, mis algab lahtrist G2" sqref="B4" xr:uid="{00000000-0002-0000-0000-000005000000}"/>
    <dataValidation allowBlank="1" showInputMessage="1" showErrorMessage="1" prompt="Sisestage sellesse veergu selle päiselahtri alla prognoositava kuusissetuleku allikas." sqref="G2" xr:uid="{00000000-0002-0000-0000-000006000000}"/>
    <dataValidation allowBlank="1" showInputMessage="1" showErrorMessage="1" prompt="Siia veergu selle pealkirja alla sisestage summa." sqref="H8 H2" xr:uid="{00000000-0002-0000-0000-000007000000}"/>
    <dataValidation allowBlank="1" showInputMessage="1" showErrorMessage="1" prompt="Sisestage andmed allolevasse tabelisse Tegelik kuu sissetulek." sqref="G7" xr:uid="{00000000-0002-0000-0000-000008000000}"/>
    <dataValidation allowBlank="1" showInputMessage="1" showErrorMessage="1" prompt="Sisestage sellesse veergu selle päiselahtri alla tegeliku kuu sissetuleku allikas." sqref="G8" xr:uid="{00000000-0002-0000-0000-000009000000}"/>
    <dataValidation allowBlank="1" showInputMessage="1" showErrorMessage="1" prompt="Allolevat tabelit Saldo värskendatakse automaatselt" sqref="G13" xr:uid="{00000000-0002-0000-0000-00000A000000}"/>
    <dataValidation allowBlank="1" showInputMessage="1" showErrorMessage="1" prompt="Selles veerus selle päiselahtri all on saldo" sqref="G14" xr:uid="{00000000-0002-0000-0000-00000B000000}"/>
    <dataValidation allowBlank="1" showInputMessage="1" showErrorMessage="1" prompt="Summa arvutatakse automaatselt ja ikoone värskendatakse vasakul selles veerus selle päiselahtri all." sqref="H14" xr:uid="{00000000-0002-0000-0000-00000C000000}"/>
    <dataValidation allowBlank="1" showInputMessage="1" showErrorMessage="1" prompt="Selles lahtris on kulude näidiskategooria. Näidiskategooriaga seotud näidiskulud on selles veerus selle päiselahtri all. Kindlate kirjete leidmiseks kasutage päisefiltreid" sqref="B5 B19 G55 G28 B30 B37 G38 G45 B43 B55 B62 G63 G19" xr:uid="{00000000-0002-0000-0000-00000D000000}"/>
    <dataValidation allowBlank="1" showInputMessage="1" showErrorMessage="1" prompt="Sisestage sellesse veergu selle päiselahtri alla prognoositav kulu." sqref="C5 C19 C30 C37 C43 C55 C62 H63 H28 H38 H45 H55 H19" xr:uid="{00000000-0002-0000-0000-00000E000000}"/>
    <dataValidation allowBlank="1" showInputMessage="1" showErrorMessage="1" prompt="Sisestage sellesse veergu selle päiselahtri alla tegelik kulu." sqref="D5 D19 D30 D37 D43 D55 D62 I63 I28 I38 I45 I55 I19" xr:uid="{00000000-0002-0000-0000-00000F000000}"/>
    <dataValidation allowBlank="1" showInputMessage="1" showErrorMessage="1" prompt="Sisestage andmed allolevasse tabelisse Transport ja tabelisse Kindlustus, mis algab lahtrist B30" sqref="B18" xr:uid="{00000000-0002-0000-0000-000010000000}"/>
    <dataValidation allowBlank="1" showInputMessage="1" showErrorMessage="1" prompt="Sisestage andmed allolevasse tabelisse Kindlustus ja tabelisse Söök, mis algab lahtrist B37" sqref="B29" xr:uid="{00000000-0002-0000-0000-000011000000}"/>
    <dataValidation allowBlank="1" showInputMessage="1" showErrorMessage="1" prompt="Sisestage andmed allolevasse tabelisse Söök ja tabelisse Lapsed, mis algab lahtrist B43" sqref="B36" xr:uid="{00000000-0002-0000-0000-000012000000}"/>
    <dataValidation allowBlank="1" showInputMessage="1" showErrorMessage="1" prompt="Sisestage andmed allolevasse tabelisse Lapsed ja tabelisse Juriidilised kulud, mis algab lahtrist B55" sqref="B42" xr:uid="{00000000-0002-0000-0000-000013000000}"/>
    <dataValidation allowBlank="1" showInputMessage="1" showErrorMessage="1" prompt="Sisestage andmed allolevasse tabelisse Juriidilised kulud ja tabelisse Säästud, mis algab lahtrist B62" sqref="B54" xr:uid="{00000000-0002-0000-0000-000014000000}"/>
    <dataValidation allowBlank="1" showInputMessage="1" showErrorMessage="1" prompt="Sisestage andmed allolevasse tabelisse Säästud ja tabelisse Laenud, mis algab lahtrist G19" sqref="B61" xr:uid="{00000000-0002-0000-0000-000015000000}"/>
    <dataValidation allowBlank="1" showInputMessage="1" showErrorMessage="1" prompt="Sisestage andmed allolevasse tabelisse Laenud ja tabelisse Meelelahutus, mis algab lahtrist G28" sqref="G18" xr:uid="{00000000-0002-0000-0000-000016000000}"/>
    <dataValidation allowBlank="1" showInputMessage="1" showErrorMessage="1" prompt="Sisestage andmed allolevasse tabelisse Meelelahutus ja tabelisse Maksud, mis algab lahtrist G38" sqref="G27" xr:uid="{00000000-0002-0000-0000-000017000000}"/>
    <dataValidation allowBlank="1" showInputMessage="1" showErrorMessage="1" prompt="Sisestage andmed allolevasse tabelisse Maksud ja tabelisse Isiklik hooldus, mis algab lahtrist G45" sqref="G37" xr:uid="{00000000-0002-0000-0000-000018000000}"/>
    <dataValidation allowBlank="1" showInputMessage="1" showErrorMessage="1" prompt="Sisestage andmed allolevasse tabelisse Isiklik hooldus ja tabelisse Lemmikloomad, mis algab lahtrist G55" sqref="G44" xr:uid="{00000000-0002-0000-0000-000019000000}"/>
    <dataValidation allowBlank="1" showInputMessage="1" showErrorMessage="1" prompt="Sisestage andmed allolevasse tabelisse Lemmikloomad ja tabelisse Kingitused, mis algab lahtrist G63" sqref="G54" xr:uid="{00000000-0002-0000-0000-00001A000000}"/>
    <dataValidation allowBlank="1" showInputMessage="1" showErrorMessage="1" prompt="Sisestage andmed allolevasse tabelisse Kingitused." sqref="G62" xr:uid="{00000000-0002-0000-0000-00001B000000}"/>
    <dataValidation allowBlank="1" showInputMessage="1" showErrorMessage="1" prompt="Selles tabelis arvutatakse automaatselt prognoositav ja tegelik kulu kokku ning erinevus" sqref="B2" xr:uid="{00000000-0002-0000-0000-00001C000000}"/>
    <dataValidation allowBlank="1" showInputMessage="1" showErrorMessage="1" prompt="Selles veerus selle pealkirja all arvutatakse automaatselt erinevus." sqref="E5 E19 E30 J28 J63 E37 E43 J38 J45 E55 E62 J55 J19" xr:uid="{00000000-0002-0000-0000-00001D000000}"/>
  </dataValidations>
  <printOptions horizontalCentered="1"/>
  <pageMargins left="0.25" right="0.25" top="0.5" bottom="0.5" header="0.5" footer="0.5"/>
  <pageSetup paperSize="9" scale="60" orientation="portrait" r:id="rId1"/>
  <headerFooter differentFirst="1" alignWithMargins="0">
    <oddFooter>Page &amp;P of &amp;N</oddFooter>
  </headerFooter>
  <ignoredErrors>
    <ignoredError sqref="E20:E27 E31:E34 E38:E40 E44:E52 E56:E59 E63:E66 J64:J66 J56:J60 J46:J52 J39:J42 J29:J35 J20:J25" emptyCellReference="1"/>
  </ignoredErrors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Pere kuueelarve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2018-04-23T08:03:42Z</dcterms:created>
  <dcterms:modified xsi:type="dcterms:W3CDTF">2018-09-20T03:23:26Z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