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145"/>
  </bookViews>
  <sheets>
    <sheet name="Tulude ja kulude aruanne" sheetId="1" r:id="rId1"/>
  </sheets>
  <definedNames>
    <definedName name="MajandusaastaAlguskuupäev">'Tulude ja kulude aruanne'!$B$6</definedName>
    <definedName name="_xlnm.Print_Titles" localSheetId="0">'Tulude ja kulude aruanne'!$3:$3</definedName>
  </definedNames>
  <calcPr calcId="152511"/>
</workbook>
</file>

<file path=xl/calcChain.xml><?xml version="1.0" encoding="utf-8"?>
<calcChain xmlns="http://schemas.openxmlformats.org/spreadsheetml/2006/main">
  <c r="F62" i="1" l="1"/>
  <c r="E62" i="1"/>
  <c r="D62" i="1"/>
  <c r="F48" i="1"/>
  <c r="E48" i="1"/>
  <c r="D48" i="1"/>
  <c r="F42" i="1"/>
  <c r="E42" i="1"/>
  <c r="D42" i="1"/>
  <c r="F27" i="1"/>
  <c r="E27" i="1"/>
  <c r="D27" i="1"/>
  <c r="F18" i="1"/>
  <c r="E18" i="1"/>
  <c r="D18" i="1"/>
  <c r="F10" i="1"/>
  <c r="E10" i="1"/>
  <c r="D10" i="1"/>
  <c r="J62" i="1" l="1"/>
  <c r="H62" i="1"/>
  <c r="I62" i="1"/>
  <c r="J48" i="1"/>
  <c r="H48" i="1"/>
  <c r="I48" i="1"/>
  <c r="J42" i="1"/>
  <c r="H42" i="1"/>
  <c r="I42" i="1"/>
  <c r="J27" i="1"/>
  <c r="H27" i="1"/>
  <c r="I27" i="1"/>
  <c r="J18" i="1"/>
  <c r="H18" i="1"/>
  <c r="I18" i="1"/>
  <c r="J10" i="1"/>
  <c r="H10" i="1"/>
  <c r="I10" i="1"/>
  <c r="E20" i="1"/>
  <c r="E65" i="1" s="1"/>
  <c r="F20" i="1"/>
  <c r="F65" i="1" s="1"/>
  <c r="D20" i="1"/>
  <c r="D65" i="1" s="1"/>
  <c r="H61" i="1"/>
  <c r="I61" i="1"/>
  <c r="J61" i="1"/>
  <c r="J60" i="1"/>
  <c r="I60" i="1"/>
  <c r="H60" i="1"/>
  <c r="J59" i="1"/>
  <c r="I59" i="1"/>
  <c r="H59" i="1"/>
  <c r="J58" i="1"/>
  <c r="I58" i="1"/>
  <c r="H58" i="1"/>
  <c r="J54" i="1"/>
  <c r="I54" i="1"/>
  <c r="H54" i="1"/>
  <c r="E50" i="1"/>
  <c r="F50" i="1"/>
  <c r="D50" i="1"/>
  <c r="J47" i="1"/>
  <c r="I47" i="1"/>
  <c r="H47" i="1"/>
  <c r="J46" i="1"/>
  <c r="I46" i="1"/>
  <c r="H46" i="1"/>
  <c r="J31" i="1"/>
  <c r="J32" i="1"/>
  <c r="J33" i="1"/>
  <c r="J34" i="1"/>
  <c r="J35" i="1"/>
  <c r="J36" i="1"/>
  <c r="J37" i="1"/>
  <c r="J38" i="1"/>
  <c r="J39" i="1"/>
  <c r="J40" i="1"/>
  <c r="J41" i="1"/>
  <c r="I31" i="1"/>
  <c r="I32" i="1"/>
  <c r="I33" i="1"/>
  <c r="I34" i="1"/>
  <c r="I35" i="1"/>
  <c r="I36" i="1"/>
  <c r="I37" i="1"/>
  <c r="I38" i="1"/>
  <c r="I39" i="1"/>
  <c r="I40" i="1"/>
  <c r="I41" i="1"/>
  <c r="H31" i="1"/>
  <c r="H32" i="1"/>
  <c r="H33" i="1"/>
  <c r="H34" i="1"/>
  <c r="H35" i="1"/>
  <c r="H36" i="1"/>
  <c r="H37" i="1"/>
  <c r="H38" i="1"/>
  <c r="H39" i="1"/>
  <c r="H40" i="1"/>
  <c r="H41" i="1"/>
  <c r="J24" i="1"/>
  <c r="J25" i="1"/>
  <c r="J26" i="1"/>
  <c r="I24" i="1"/>
  <c r="I25" i="1"/>
  <c r="I26" i="1"/>
  <c r="H24" i="1"/>
  <c r="H25" i="1"/>
  <c r="H26" i="1"/>
  <c r="J14" i="1"/>
  <c r="J15" i="1"/>
  <c r="J16" i="1"/>
  <c r="J17" i="1"/>
  <c r="I14" i="1"/>
  <c r="I15" i="1"/>
  <c r="I16" i="1"/>
  <c r="I17" i="1"/>
  <c r="H14" i="1"/>
  <c r="H15" i="1"/>
  <c r="H16" i="1"/>
  <c r="H17" i="1"/>
  <c r="J6" i="1"/>
  <c r="J7" i="1"/>
  <c r="J8" i="1"/>
  <c r="J9" i="1"/>
  <c r="I6" i="1"/>
  <c r="I7" i="1"/>
  <c r="I8" i="1"/>
  <c r="I9" i="1"/>
  <c r="H6" i="1"/>
  <c r="H7" i="1"/>
  <c r="H8" i="1"/>
  <c r="H9" i="1"/>
  <c r="J20" i="1" l="1"/>
  <c r="H20" i="1"/>
  <c r="I20" i="1"/>
  <c r="F52" i="1"/>
  <c r="H52" i="1" s="1"/>
  <c r="E52" i="1"/>
  <c r="D52" i="1"/>
  <c r="D64" i="1" s="1"/>
  <c r="D66" i="1" s="1"/>
  <c r="J50" i="1"/>
  <c r="H50" i="1"/>
  <c r="I50" i="1"/>
  <c r="I52" i="1" l="1"/>
  <c r="J52" i="1"/>
  <c r="E64" i="1"/>
  <c r="E66" i="1" s="1"/>
  <c r="F64" i="1"/>
  <c r="H64" i="1" l="1"/>
  <c r="F66" i="1"/>
  <c r="J64" i="1"/>
  <c r="I64" i="1"/>
</calcChain>
</file>

<file path=xl/sharedStrings.xml><?xml version="1.0" encoding="utf-8"?>
<sst xmlns="http://schemas.openxmlformats.org/spreadsheetml/2006/main" count="54" uniqueCount="44">
  <si>
    <t>Müügitulu</t>
  </si>
  <si>
    <t>Toode/teenus 1</t>
  </si>
  <si>
    <t>Toode/teenus 2</t>
  </si>
  <si>
    <t>Toode/teenus 3</t>
  </si>
  <si>
    <t>Toode/teenus 4</t>
  </si>
  <si>
    <t>Kokku</t>
  </si>
  <si>
    <t>Müügikulu</t>
  </si>
  <si>
    <t>Brutokasum</t>
  </si>
  <si>
    <t>Reklaam</t>
  </si>
  <si>
    <t>Otseturundus</t>
  </si>
  <si>
    <t>Muud kulud (täpsustada)</t>
  </si>
  <si>
    <t>Palgakulu</t>
  </si>
  <si>
    <t>Välisteenused</t>
  </si>
  <si>
    <t>Tarvikud</t>
  </si>
  <si>
    <t>Söök ja meelelahutus</t>
  </si>
  <si>
    <t>Üür</t>
  </si>
  <si>
    <t>Telefon</t>
  </si>
  <si>
    <t>Kommunaalteenused</t>
  </si>
  <si>
    <t>Amortisatsioon</t>
  </si>
  <si>
    <t>Kindlustus</t>
  </si>
  <si>
    <t>Remont ja hooldus</t>
  </si>
  <si>
    <t>Ärikulud kokku</t>
  </si>
  <si>
    <t>Muud ärikulud 1</t>
  </si>
  <si>
    <t>Muud ärikulud 2</t>
  </si>
  <si>
    <t>Äritulud</t>
  </si>
  <si>
    <t>Muud tulud</t>
  </si>
  <si>
    <t>Maksud</t>
  </si>
  <si>
    <t>Tulumaks</t>
  </si>
  <si>
    <t>Palgafondi maksud</t>
  </si>
  <si>
    <t>Kinnisvaramaksud</t>
  </si>
  <si>
    <t>Muud maksud (täpsustada)</t>
  </si>
  <si>
    <t>Netokasum</t>
  </si>
  <si>
    <t>Ärikulud: müük ja turundus</t>
  </si>
  <si>
    <t>Ärikulud: üldhalduskulu</t>
  </si>
  <si>
    <t>Ärikulud: muu</t>
  </si>
  <si>
    <t>Brutorentaablus</t>
  </si>
  <si>
    <t>Müügitulu</t>
  </si>
  <si>
    <r>
      <t xml:space="preserve">Tulude ja kulude </t>
    </r>
    <r>
      <rPr>
        <b/>
        <sz val="28"/>
        <color theme="1" tint="0.14999847407452621"/>
        <rFont val="Franklin Gothic Medium"/>
        <family val="2"/>
        <scheme val="major"/>
      </rPr>
      <t>aruanne</t>
    </r>
  </si>
  <si>
    <t xml:space="preserve">EELMINE PERIOOD </t>
  </si>
  <si>
    <t xml:space="preserve">EELARVE </t>
  </si>
  <si>
    <t xml:space="preserve">PRAEGUNE PERIOOD </t>
  </si>
  <si>
    <t xml:space="preserve">PRAEGUNE PERIOOD
TULEMIPROTSENDINA </t>
  </si>
  <si>
    <t xml:space="preserve">MUUTUS (%) VÕRRELDES EELARVEGA </t>
  </si>
  <si>
    <r>
      <t xml:space="preserve">MUUTUS (%) VÕRRELDES </t>
    </r>
    <r>
      <rPr>
        <sz val="10"/>
        <color theme="1" tint="0.14990691854609822"/>
        <rFont val="Franklin Gothic Medium"/>
        <family val="2"/>
        <charset val="186"/>
        <scheme val="major"/>
      </rPr>
      <t xml:space="preserve">EELMISE PERIOODIGA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</si>
</sst>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_)"/>
  </numFmts>
  <fonts count="13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b/>
      <sz val="28"/>
      <color theme="1" tint="0.14999847407452621"/>
      <name val="Franklin Gothic Medium"/>
      <family val="2"/>
      <scheme val="major"/>
    </font>
    <font>
      <sz val="11"/>
      <color theme="1" tint="0.14990691854609822"/>
      <name val="Franklin Gothic Medium"/>
      <family val="2"/>
      <scheme val="major"/>
    </font>
    <font>
      <sz val="10"/>
      <color theme="1" tint="0.34998626667073579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  <font>
      <sz val="10"/>
      <color theme="1" tint="0.14996795556505021"/>
      <name val="Franklin Gothic Medium"/>
      <scheme val="minor"/>
    </font>
    <font>
      <sz val="10"/>
      <color theme="1" tint="0.14999847407452621"/>
      <name val="Franklin Gothic Medium"/>
      <scheme val="minor"/>
    </font>
    <font>
      <sz val="10"/>
      <color theme="1" tint="0.14990691854609822"/>
      <name val="Franklin Gothic Medium"/>
      <family val="2"/>
      <charset val="186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62">
    <xf numFmtId="0" fontId="0" fillId="0" borderId="0" xfId="0">
      <alignment vertical="center"/>
    </xf>
    <xf numFmtId="0" fontId="9" fillId="0" borderId="0" xfId="3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3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5" fillId="2" borderId="1" xfId="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2" borderId="1" xfId="7" applyNumberFormat="1" applyFont="1" applyAlignment="1">
      <alignment vertical="center"/>
    </xf>
    <xf numFmtId="164" fontId="5" fillId="2" borderId="1" xfId="7" applyNumberFormat="1" applyFont="1" applyAlignment="1">
      <alignment horizontal="right" vertical="center"/>
    </xf>
    <xf numFmtId="0" fontId="4" fillId="0" borderId="4" xfId="2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64" fontId="9" fillId="2" borderId="6" xfId="3" applyNumberFormat="1" applyFill="1" applyBorder="1" applyAlignment="1">
      <alignment horizontal="left" vertical="center"/>
    </xf>
    <xf numFmtId="164" fontId="5" fillId="2" borderId="2" xfId="7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164" fontId="9" fillId="3" borderId="5" xfId="3" applyNumberForma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horizontal="right" vertical="center"/>
    </xf>
    <xf numFmtId="0" fontId="7" fillId="0" borderId="3" xfId="6" applyNumberFormat="1" applyAlignment="1">
      <alignment horizontal="right" wrapText="1" indent="1"/>
    </xf>
    <xf numFmtId="166" fontId="7" fillId="0" borderId="3" xfId="6" applyNumberFormat="1" applyAlignment="1">
      <alignment horizontal="right" wrapText="1" indent="1"/>
    </xf>
    <xf numFmtId="166" fontId="7" fillId="3" borderId="5" xfId="6" applyNumberFormat="1" applyFill="1" applyBorder="1" applyAlignment="1">
      <alignment horizontal="right" indent="1"/>
    </xf>
    <xf numFmtId="164" fontId="5" fillId="2" borderId="8" xfId="7" applyNumberFormat="1" applyFont="1" applyBorder="1" applyAlignment="1">
      <alignment vertical="center"/>
    </xf>
    <xf numFmtId="164" fontId="5" fillId="2" borderId="8" xfId="7" applyNumberFormat="1" applyFont="1" applyBorder="1" applyAlignment="1">
      <alignment horizontal="right" vertical="center"/>
    </xf>
    <xf numFmtId="167" fontId="5" fillId="2" borderId="7" xfId="1" applyNumberFormat="1" applyFont="1" applyFill="1" applyBorder="1" applyAlignment="1">
      <alignment vertical="center"/>
    </xf>
    <xf numFmtId="167" fontId="5" fillId="2" borderId="7" xfId="1" applyNumberFormat="1" applyFont="1" applyFill="1" applyBorder="1" applyAlignment="1">
      <alignment horizontal="right" vertical="center"/>
    </xf>
    <xf numFmtId="164" fontId="9" fillId="0" borderId="2" xfId="3" applyNumberFormat="1" applyFill="1" applyBorder="1" applyAlignment="1">
      <alignment horizontal="left" vertical="center"/>
    </xf>
    <xf numFmtId="164" fontId="5" fillId="0" borderId="1" xfId="7" applyNumberFormat="1" applyFont="1" applyFill="1" applyAlignment="1">
      <alignment vertical="center"/>
    </xf>
    <xf numFmtId="164" fontId="5" fillId="0" borderId="1" xfId="7" applyNumberFormat="1" applyFont="1" applyFill="1" applyAlignment="1">
      <alignment horizontal="right" vertical="center"/>
    </xf>
    <xf numFmtId="165" fontId="5" fillId="0" borderId="1" xfId="7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4" fontId="9" fillId="2" borderId="12" xfId="3" applyNumberFormat="1" applyFill="1" applyBorder="1" applyAlignment="1">
      <alignment horizontal="left" vertical="center"/>
    </xf>
    <xf numFmtId="164" fontId="9" fillId="2" borderId="9" xfId="3" applyNumberFormat="1" applyFill="1" applyBorder="1" applyAlignment="1">
      <alignment horizontal="left" vertical="center"/>
    </xf>
    <xf numFmtId="164" fontId="9" fillId="2" borderId="10" xfId="3" applyNumberFormat="1" applyFill="1" applyBorder="1" applyAlignment="1">
      <alignment horizontal="left" vertical="center"/>
    </xf>
    <xf numFmtId="167" fontId="5" fillId="2" borderId="11" xfId="1" applyNumberFormat="1" applyFont="1" applyFill="1" applyBorder="1" applyAlignment="1">
      <alignment vertical="center"/>
    </xf>
    <xf numFmtId="167" fontId="5" fillId="2" borderId="11" xfId="1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">
    <cellStyle name="Headings" xfId="6"/>
    <cellStyle name="Normaallaad" xfId="0" builtinId="0" customBuiltin="1"/>
    <cellStyle name="Pealkiri" xfId="2" builtinId="15" customBuiltin="1"/>
    <cellStyle name="Pealkiri 1" xfId="3" builtinId="16" customBuiltin="1"/>
    <cellStyle name="Pealkiri 2" xfId="4" builtinId="17" customBuiltin="1"/>
    <cellStyle name="Pealkiri 3" xfId="5" builtinId="18" customBuiltin="1"/>
    <cellStyle name="Protsent" xfId="1" builtinId="5"/>
    <cellStyle name="Totals" xfId="7"/>
  </cellStyles>
  <dxfs count="19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dotted">
          <color theme="0" tint="-0.34998626667073579"/>
        </right>
        <top style="thin">
          <color theme="0" tint="-0.34998626667073579"/>
        </top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strike/>
        <outline/>
        <shadow/>
        <u val="none"/>
        <vertAlign val="baseline"/>
        <sz val="10"/>
        <name val="Franklin Gothic Medium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ont>
        <strike/>
        <outline/>
        <shadow/>
        <u val="none"/>
        <vertAlign val="baseline"/>
        <sz val="10"/>
        <name val="Franklin Gothic Medium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horizontal="general" vertical="center" textRotation="0" wrapText="0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9"/>
      <tableStyleElement type="totalRow" dxfId="188"/>
      <tableStyleElement type="firstColumn" dxfId="18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üügitulud" displayName="Müügitulud" ref="B6:J10" headerRowCount="0" totalsRowCount="1" headerRowDxfId="186" dataDxfId="185" totalsRowDxfId="184">
  <tableColumns count="9">
    <tableColumn id="1" name="Müügitulu" totalsRowLabel="Kokku" headerRowDxfId="39" dataDxfId="183" totalsRowDxfId="56"/>
    <tableColumn id="8" name="Column1" headerRowDxfId="40" dataDxfId="182" totalsRowDxfId="55"/>
    <tableColumn id="2" name="eelmine periood" totalsRowFunction="sum" headerRowDxfId="41" dataDxfId="181" totalsRowDxfId="54"/>
    <tableColumn id="3" name="Eelarve" totalsRowFunction="sum" headerRowDxfId="42" dataDxfId="180" totalsRowDxfId="53"/>
    <tableColumn id="4" name="praegune periood " totalsRowFunction="sum" headerRowDxfId="43" dataDxfId="179" totalsRowDxfId="52"/>
    <tableColumn id="9" name="Column2" headerRowDxfId="44" dataDxfId="178" totalsRowDxfId="51"/>
    <tableColumn id="5" name="praegune periood tulemiprotsendina" totalsRowFunction="custom" headerRowDxfId="45" dataDxfId="177" totalsRowDxfId="50">
      <calculatedColumnFormula>IFERROR(Müügitulud[[#This Row],[praegune periood ]]/SUBTOTAL(109,Müügitulud[[praegune periood ]]),0)</calculatedColumnFormula>
      <totalsRowFormula>IFERROR(Müügitulud[[#Totals],[praegune periood ]]/Müügitulud[[#Totals],[praegune periood ]],0)</totalsRowFormula>
    </tableColumn>
    <tableColumn id="6" name="muutus (%) võrreldes eelmise perioodiga " totalsRowFunction="custom" headerRowDxfId="46" dataDxfId="176" totalsRowDxfId="49">
      <calculatedColumnFormula>IFERROR(Müügitulud[[#This Row],[praegune periood ]]/Müügitulud[[#This Row],[eelmine periood]]-1,0)</calculatedColumnFormula>
      <totalsRowFormula>IFERROR(Müügitulud[[#Totals],[praegune periood ]]/Müügitulud[[#Totals],[eelmine periood]]-1,0)</totalsRowFormula>
    </tableColumn>
    <tableColumn id="7" name="% Change from Budget" totalsRowFunction="custom" headerRowDxfId="47" dataDxfId="175" totalsRowDxfId="48">
      <calculatedColumnFormula>IFERROR(Müügitulud[[#This Row],[praegune periood ]]/Müügitulud[[#This Row],[Eelarve]]-1,0)</calculatedColumnFormula>
      <totalsRowFormula>IFERROR(Müügitulud[[#Totals],[praegune periood ]]/Müügitulud[[#Totals],[Eelarve]]-1,0)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Sales Revenu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2.xml><?xml version="1.0" encoding="utf-8"?>
<table xmlns="http://schemas.openxmlformats.org/spreadsheetml/2006/main" id="2" name="Müügikulu" displayName="Müügikulu" ref="B14:J18" headerRowCount="0" totalsRowCount="1" headerRowDxfId="174" dataDxfId="173" totalsRowDxfId="172">
  <tableColumns count="9">
    <tableColumn id="1" name="Müügikulu" totalsRowLabel="Kokku" dataDxfId="171" totalsRowDxfId="65"/>
    <tableColumn id="8" name="Column1" dataDxfId="170" totalsRowDxfId="64"/>
    <tableColumn id="2" name="eelmine periood" totalsRowFunction="sum" headerRowDxfId="32" dataDxfId="169" totalsRowDxfId="63"/>
    <tableColumn id="3" name="Eelarve" totalsRowFunction="sum" headerRowDxfId="33" dataDxfId="168" totalsRowDxfId="62"/>
    <tableColumn id="4" name="praegune periood " totalsRowFunction="sum" headerRowDxfId="34" dataDxfId="167" totalsRowDxfId="61"/>
    <tableColumn id="9" name="Column2" headerRowDxfId="35" dataDxfId="166" totalsRowDxfId="60"/>
    <tableColumn id="5" name="praegune periood tulemiprotsendina" totalsRowFunction="custom" headerRowDxfId="36" dataDxfId="165" totalsRowDxfId="59">
      <calculatedColumnFormula>IFERROR(Müügikulu[[#This Row],[praegune periood ]]/SUBTOTAL(109,Müügitulud[[praegune periood ]]),0)</calculatedColumnFormula>
      <totalsRowFormula>IFERROR(Müügikulu[[#Totals],[praegune periood ]]/SUBTOTAL(109,Müügitulud[[praegune periood ]]),0)</totalsRowFormula>
    </tableColumn>
    <tableColumn id="6" name="muutus (%) võrreldes eelmise perioodiga " totalsRowFunction="custom" headerRowDxfId="37" dataDxfId="164" totalsRowDxfId="58">
      <calculatedColumnFormula>IFERROR(Müügikulu[[#This Row],[praegune periood ]]/Müügikulu[[#This Row],[eelmine periood]]-1,0)</calculatedColumnFormula>
      <totalsRowFormula>IFERROR(Müügikulu[[#Totals],[praegune periood ]]/Müügikulu[[#Totals],[eelmine periood]]-1,0)</totalsRowFormula>
    </tableColumn>
    <tableColumn id="7" name="muutus (%) võrreldes eelarvega " totalsRowFunction="custom" headerRowDxfId="38" dataDxfId="163" totalsRowDxfId="57">
      <calculatedColumnFormula>IFERROR(Müügikulu[[#This Row],[praegune periood ]]/Müügikulu[[#This Row],[Eelarve]]-1,0)</calculatedColumnFormula>
      <totalsRowFormula>IFERROR(Müügikulu[[#Totals],[praegune periood ]]/Müügikulu[[#Totals],[Eelarve]]-1,0)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Cost of Sales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3.xml><?xml version="1.0" encoding="utf-8"?>
<table xmlns="http://schemas.openxmlformats.org/spreadsheetml/2006/main" id="3" name="MüükJaTurundus" displayName="MüükJaTurundus" ref="B24:J27" headerRowCount="0" totalsRowCount="1" headerRowDxfId="162" dataDxfId="161" totalsRowDxfId="160">
  <tableColumns count="9">
    <tableColumn id="1" name="müük ja turundus" totalsRowLabel="Kokku" headerRowDxfId="23" dataDxfId="159" totalsRowDxfId="74"/>
    <tableColumn id="8" name="Column1" headerRowDxfId="24" dataDxfId="158" totalsRowDxfId="73"/>
    <tableColumn id="2" name="eelmine periood" totalsRowFunction="sum" headerRowDxfId="25" dataDxfId="157" totalsRowDxfId="72"/>
    <tableColumn id="3" name="Eelarve" totalsRowFunction="sum" headerRowDxfId="26" dataDxfId="156" totalsRowDxfId="71"/>
    <tableColumn id="4" name="praegune periood " totalsRowFunction="sum" headerRowDxfId="27" dataDxfId="155" totalsRowDxfId="70"/>
    <tableColumn id="9" name="Column2" headerRowDxfId="28" dataDxfId="154" totalsRowDxfId="69"/>
    <tableColumn id="5" name="praegune periood tulemiprotsendina" totalsRowFunction="custom" headerRowDxfId="29" dataDxfId="153" totalsRowDxfId="68">
      <calculatedColumnFormula>IFERROR(MüükJaTurundus[[#This Row],[praegune periood ]]/SUBTOTAL(109,Müügitulud[[praegune periood ]]),0)</calculatedColumnFormula>
      <totalsRowFormula>IFERROR(MüükJaTurundus[[#Totals],[praegune periood ]]/SUBTOTAL(109,Müügitulud[[praegune periood ]]),0)</totalsRowFormula>
    </tableColumn>
    <tableColumn id="6" name="muutus (%) võrreldes eelmise perioodiga " totalsRowFunction="custom" headerRowDxfId="30" dataDxfId="152" totalsRowDxfId="67">
      <calculatedColumnFormula>IFERROR(MüükJaTurundus[[#This Row],[praegune periood ]]/MüükJaTurundus[[#This Row],[eelmine periood]]-1,0)</calculatedColumnFormula>
      <totalsRowFormula>IFERROR(MüükJaTurundus[[#Totals],[praegune periood ]]/MüükJaTurundus[[#Totals],[eelmine periood]]-1,0)</totalsRowFormula>
    </tableColumn>
    <tableColumn id="7" name="muutus (%) võrreldes eelarvega " totalsRowFunction="custom" headerRowDxfId="31" dataDxfId="151" totalsRowDxfId="66">
      <calculatedColumnFormula>IFERROR(MüükJaTurundus[[#This Row],[praegune periood ]]/MüükJaTurundus[[#This Row],[Eelarve]]-1,0)</calculatedColumnFormula>
      <totalsRowFormula>IFERROR(MüükJaTurundus[[#Totals],[praegune periood ]]/MüükJaTurundus[[#Totals],[Eelarve]]-1,0)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Sales and Marketing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4.xml><?xml version="1.0" encoding="utf-8"?>
<table xmlns="http://schemas.openxmlformats.org/spreadsheetml/2006/main" id="4" name="Üldhalduskulu" displayName="Üldhalduskulu" ref="B31:J42" headerRowCount="0" totalsRowCount="1" headerRowDxfId="150" dataDxfId="149" totalsRowDxfId="148">
  <tableColumns count="9">
    <tableColumn id="1" name="üldhalduskulu" totalsRowLabel="Kokku" dataDxfId="147" totalsRowDxfId="83"/>
    <tableColumn id="8" name="Column1" dataDxfId="146" totalsRowDxfId="82"/>
    <tableColumn id="2" name="eelmine periood" totalsRowFunction="sum" headerRowDxfId="16" dataDxfId="145" totalsRowDxfId="81"/>
    <tableColumn id="3" name="Eelarve" totalsRowFunction="sum" headerRowDxfId="17" dataDxfId="144" totalsRowDxfId="80"/>
    <tableColumn id="4" name="praegune periood " totalsRowFunction="sum" headerRowDxfId="18" dataDxfId="143" totalsRowDxfId="79"/>
    <tableColumn id="9" name="Column2" headerRowDxfId="19" dataDxfId="142" totalsRowDxfId="78"/>
    <tableColumn id="5" name="praegune periood tulemiprotsendina" totalsRowFunction="custom" headerRowDxfId="20" dataDxfId="141" totalsRowDxfId="77">
      <calculatedColumnFormula>IFERROR(Üldhalduskulu[[#This Row],[praegune periood ]]/SUBTOTAL(109,Müügitulud[[praegune periood ]]),0)</calculatedColumnFormula>
      <totalsRowFormula>IFERROR(Üldhalduskulu[[#Totals],[praegune periood ]]/SUBTOTAL(109,Müügitulud[[praegune periood ]]),0)</totalsRowFormula>
    </tableColumn>
    <tableColumn id="6" name="% Change from Prior Period" totalsRowFunction="custom" headerRowDxfId="21" dataDxfId="140" totalsRowDxfId="76">
      <calculatedColumnFormula>IFERROR(Üldhalduskulu[[#This Row],[praegune periood ]]/Üldhalduskulu[[#This Row],[eelmine periood]]-1,0)</calculatedColumnFormula>
      <totalsRowFormula>IFERROR(Üldhalduskulu[[#Totals],[praegune periood ]]/Üldhalduskulu[[#Totals],[eelmine periood]]-1,0)</totalsRowFormula>
    </tableColumn>
    <tableColumn id="7" name="muutus (%) võrreldes eelarvega " totalsRowFunction="custom" headerRowDxfId="22" dataDxfId="139" totalsRowDxfId="75">
      <calculatedColumnFormula>IFERROR(Üldhalduskulu[[#This Row],[praegune periood ]]/Üldhalduskulu[[#This Row],[Eelarve]]-1,0)</calculatedColumnFormula>
      <totalsRowFormula>IFERROR(Üldhalduskulu[[#Totals],[praegune periood ]]/Üldhalduskulu[[#Totals],[Eelarve]]-1,0)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General and Administrativ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5.xml><?xml version="1.0" encoding="utf-8"?>
<table xmlns="http://schemas.openxmlformats.org/spreadsheetml/2006/main" id="5" name="MuudeÄrikuludeKategooria" displayName="MuudeÄrikuludeKategooria" ref="B46:J48" headerRowCount="0" totalsRowCount="1" headerRowDxfId="138" dataDxfId="137" totalsRowDxfId="136">
  <tableColumns count="9">
    <tableColumn id="1" name=" müük ja turundus" totalsRowLabel="Kokku" headerRowDxfId="7" dataDxfId="135" totalsRowDxfId="92"/>
    <tableColumn id="8" name="Column1" headerRowDxfId="8" dataDxfId="134" totalsRowDxfId="91"/>
    <tableColumn id="2" name="eelmine periood" totalsRowFunction="sum" headerRowDxfId="9" dataDxfId="133" totalsRowDxfId="90"/>
    <tableColumn id="3" name="Eelarve" totalsRowFunction="sum" headerRowDxfId="10" dataDxfId="132" totalsRowDxfId="89"/>
    <tableColumn id="4" name="praegune periood " totalsRowFunction="sum" headerRowDxfId="11" dataDxfId="131" totalsRowDxfId="88"/>
    <tableColumn id="9" name="Column2" headerRowDxfId="12" dataDxfId="130" totalsRowDxfId="87"/>
    <tableColumn id="5" name="praegune periood tulemiprotsendina" totalsRowFunction="custom" headerRowDxfId="13" dataDxfId="129" totalsRowDxfId="86">
      <calculatedColumnFormula>IFERROR(MuudeÄrikuludeKategooria[[#This Row],[praegune periood ]]/SUBTOTAL(109,Müügitulud[[praegune periood ]]),0)</calculatedColumnFormula>
      <totalsRowFormula>IFERROR(MuudeÄrikuludeKategooria[[#Totals],[praegune periood ]]/SUBTOTAL(109,Müügitulud[[praegune periood ]]),0)</totalsRowFormula>
    </tableColumn>
    <tableColumn id="6" name="muutus (%) võrreldes eelmise perioodiga " totalsRowFunction="custom" headerRowDxfId="14" dataDxfId="128" totalsRowDxfId="85">
      <calculatedColumnFormula>IFERROR(MuudeÄrikuludeKategooria[[#This Row],[praegune periood ]]/MuudeÄrikuludeKategooria[[#This Row],[eelmine periood]]-1,0)</calculatedColumnFormula>
      <totalsRowFormula>IFERROR(MuudeÄrikuludeKategooria[[#Totals],[praegune periood ]]/MuudeÄrikuludeKategooria[[#Totals],[eelmine periood]]-1,0)</totalsRowFormula>
    </tableColumn>
    <tableColumn id="7" name="muutus (%) võrreldes eelarvega " totalsRowFunction="custom" headerRowDxfId="15" dataDxfId="127" totalsRowDxfId="84">
      <calculatedColumnFormula>IFERROR(MuudeÄrikuludeKategooria[[#This Row],[praegune periood ]]/MuudeÄrikuludeKategooria[[#This Row],[Eelarve]]-1,0)</calculatedColumnFormula>
      <totalsRowFormula>IFERROR(MuudeÄrikuludeKategooria[[#Totals],[praegune periood ]]/MuudeÄrikuludeKategooria[[#Totals],[Eelarve]]-1,0)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Other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6.xml><?xml version="1.0" encoding="utf-8"?>
<table xmlns="http://schemas.openxmlformats.org/spreadsheetml/2006/main" id="6" name="Maksud" displayName="Maksud" ref="B58:J62" headerRowCount="0" totalsRowCount="1" headerRowDxfId="126" dataDxfId="125" totalsRowDxfId="124">
  <tableColumns count="9">
    <tableColumn id="1" name="Maksud" totalsRowLabel="Kokku" dataDxfId="123" totalsRowDxfId="101"/>
    <tableColumn id="8" name="Column1" dataDxfId="122" totalsRowDxfId="100"/>
    <tableColumn id="2" name="eelmine periood" totalsRowFunction="sum" headerRowDxfId="0" dataDxfId="121" totalsRowDxfId="99"/>
    <tableColumn id="3" name="Eelarve" totalsRowFunction="sum" headerRowDxfId="1" dataDxfId="120" totalsRowDxfId="98"/>
    <tableColumn id="4" name="praegune periood " totalsRowFunction="sum" headerRowDxfId="2" dataDxfId="119" totalsRowDxfId="97"/>
    <tableColumn id="9" name="Column2" headerRowDxfId="3" dataDxfId="118" totalsRowDxfId="96"/>
    <tableColumn id="5" name="praegune periood tulemiprotsendina" totalsRowFunction="custom" headerRowDxfId="4" dataDxfId="117" totalsRowDxfId="95">
      <calculatedColumnFormula>IFERROR(Maksud[[#This Row],[praegune periood ]]/SUBTOTAL(109,Müügitulud[[praegune periood ]]),0)</calculatedColumnFormula>
      <totalsRowFormula>IFERROR(Maksud[[#Totals],[praegune periood ]]/SUBTOTAL(109,Müügitulud[[praegune periood ]]),0)</totalsRowFormula>
    </tableColumn>
    <tableColumn id="6" name="muutus (%) võrreldes eelmise perioodiga " totalsRowFunction="custom" headerRowDxfId="5" dataDxfId="116" totalsRowDxfId="94">
      <calculatedColumnFormula>IFERROR(Maksud[[#This Row],[praegune periood ]]/Maksud[[#This Row],[eelmine periood]]-1,0)</calculatedColumnFormula>
      <totalsRowFormula>IFERROR(Maksud[[#Totals],[praegune periood ]]/Maksud[[#Totals],[eelmine periood]]-1,0)</totalsRowFormula>
    </tableColumn>
    <tableColumn id="7" name="muutus (%) võrreldes eelarvega " totalsRowFunction="custom" headerRowDxfId="6" dataDxfId="115" totalsRowDxfId="93">
      <calculatedColumnFormula>IFERROR(Maksud[[#This Row],[praegune periood ]]/Maksud[[#This Row],[Eelarve]]-1,0)</calculatedColumnFormula>
      <totalsRowFormula>IFERROR(Maksud[[#Totals],[praegune periood ]]/Maksud[[#Totals],[Eelarve]]-1,0)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Taxes" altTextSummary="Values for each product/service for Prior Period, Budget, and Current Period. Also includes calculations for Current Period As % of Sales, % Change from Prior Period, and % Change From Budget. 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66"/>
  <sheetViews>
    <sheetView showGridLines="0" tabSelected="1" zoomScale="95" zoomScaleNormal="95" workbookViewId="0">
      <pane ySplit="3" topLeftCell="A4" activePane="bottomLeft" state="frozen"/>
      <selection pane="bottomLeft"/>
    </sheetView>
  </sheetViews>
  <sheetFormatPr defaultRowHeight="17.25" customHeight="1" x14ac:dyDescent="0.25"/>
  <cols>
    <col min="1" max="1" width="2.25" style="5" customWidth="1"/>
    <col min="2" max="2" width="40.25" style="3" customWidth="1"/>
    <col min="3" max="3" width="3" style="23" customWidth="1"/>
    <col min="4" max="5" width="18.25" style="11" customWidth="1"/>
    <col min="6" max="6" width="18.25" style="7" customWidth="1"/>
    <col min="7" max="7" width="3" style="30" customWidth="1"/>
    <col min="8" max="8" width="19.875" style="7" customWidth="1"/>
    <col min="9" max="9" width="21.5" style="5" customWidth="1"/>
    <col min="10" max="10" width="23.25" style="2" customWidth="1"/>
    <col min="11" max="16384" width="9" style="2"/>
  </cols>
  <sheetData>
    <row r="1" spans="2:11" ht="42" customHeight="1" thickBot="1" x14ac:dyDescent="0.3">
      <c r="B1" s="16" t="s">
        <v>37</v>
      </c>
      <c r="C1" s="22"/>
      <c r="D1" s="17"/>
      <c r="E1" s="17"/>
      <c r="F1" s="18"/>
      <c r="G1" s="29"/>
      <c r="H1" s="18"/>
      <c r="I1" s="18"/>
      <c r="J1" s="18"/>
    </row>
    <row r="2" spans="2:11" ht="17.25" customHeight="1" thickTop="1" x14ac:dyDescent="0.25"/>
    <row r="3" spans="2:11" ht="36.75" customHeight="1" thickBot="1" x14ac:dyDescent="0.35">
      <c r="B3" s="2"/>
      <c r="C3" s="24"/>
      <c r="D3" s="35" t="s">
        <v>38</v>
      </c>
      <c r="E3" s="36" t="s">
        <v>39</v>
      </c>
      <c r="F3" s="36" t="s">
        <v>40</v>
      </c>
      <c r="G3" s="37"/>
      <c r="H3" s="36" t="s">
        <v>41</v>
      </c>
      <c r="I3" s="36" t="s">
        <v>43</v>
      </c>
      <c r="J3" s="36" t="s">
        <v>42</v>
      </c>
      <c r="K3" s="5"/>
    </row>
    <row r="4" spans="2:11" customFormat="1" ht="17.25" customHeight="1" thickTop="1" x14ac:dyDescent="0.3">
      <c r="B4" s="4" t="s">
        <v>0</v>
      </c>
      <c r="C4" s="25"/>
      <c r="G4" s="25"/>
    </row>
    <row r="5" spans="2:11" ht="17.25" customHeight="1" x14ac:dyDescent="0.25">
      <c r="B5"/>
      <c r="C5"/>
      <c r="D5"/>
      <c r="E5"/>
      <c r="F5"/>
      <c r="G5"/>
      <c r="H5"/>
      <c r="I5"/>
      <c r="J5"/>
      <c r="K5" s="5"/>
    </row>
    <row r="6" spans="2:11" ht="17.25" customHeight="1" x14ac:dyDescent="0.25">
      <c r="B6" s="6" t="s">
        <v>1</v>
      </c>
      <c r="C6" s="19"/>
      <c r="D6" s="12">
        <v>40</v>
      </c>
      <c r="E6" s="12">
        <v>50</v>
      </c>
      <c r="F6" s="12">
        <v>45</v>
      </c>
      <c r="G6" s="31"/>
      <c r="H6" s="46">
        <f>IFERROR(Müügitulud[[#This Row],[praegune periood ]]/SUBTOTAL(109,Müügitulud[[praegune periood ]]),0)</f>
        <v>1</v>
      </c>
      <c r="I6" s="46">
        <f>IFERROR(Müügitulud[[#This Row],[praegune periood ]]/Müügitulud[[#This Row],[eelmine periood]]-1,0)</f>
        <v>0.125</v>
      </c>
      <c r="J6" s="46">
        <f>IFERROR(Müügitulud[[#This Row],[praegune periood ]]/Müügitulud[[#This Row],[Eelarve]]-1,0)</f>
        <v>-9.9999999999999978E-2</v>
      </c>
      <c r="K6" s="5"/>
    </row>
    <row r="7" spans="2:11" ht="17.25" customHeight="1" x14ac:dyDescent="0.25">
      <c r="B7" s="6" t="s">
        <v>2</v>
      </c>
      <c r="C7" s="19"/>
      <c r="D7" s="12"/>
      <c r="E7" s="12"/>
      <c r="F7" s="12"/>
      <c r="G7" s="31"/>
      <c r="H7" s="46">
        <f>IFERROR(Müügitulud[[#This Row],[praegune periood ]]/SUBTOTAL(109,Müügitulud[[praegune periood ]]),0)</f>
        <v>0</v>
      </c>
      <c r="I7" s="46">
        <f>IFERROR(Müügitulud[[#This Row],[praegune periood ]]/Müügitulud[[#This Row],[eelmine periood]]-1,0)</f>
        <v>0</v>
      </c>
      <c r="J7" s="46">
        <f>IFERROR(Müügitulud[[#This Row],[praegune periood ]]/Müügitulud[[#This Row],[Eelarve]]-1,0)</f>
        <v>0</v>
      </c>
      <c r="K7" s="5"/>
    </row>
    <row r="8" spans="2:11" ht="17.25" customHeight="1" x14ac:dyDescent="0.25">
      <c r="B8" s="6" t="s">
        <v>3</v>
      </c>
      <c r="C8" s="19"/>
      <c r="D8" s="12"/>
      <c r="E8" s="12"/>
      <c r="F8" s="12"/>
      <c r="G8" s="31"/>
      <c r="H8" s="46">
        <f>IFERROR(Müügitulud[[#This Row],[praegune periood ]]/SUBTOTAL(109,Müügitulud[[praegune periood ]]),0)</f>
        <v>0</v>
      </c>
      <c r="I8" s="46">
        <f>IFERROR(Müügitulud[[#This Row],[praegune periood ]]/Müügitulud[[#This Row],[eelmine periood]]-1,0)</f>
        <v>0</v>
      </c>
      <c r="J8" s="46">
        <f>IFERROR(Müügitulud[[#This Row],[praegune periood ]]/Müügitulud[[#This Row],[Eelarve]]-1,0)</f>
        <v>0</v>
      </c>
      <c r="K8" s="5"/>
    </row>
    <row r="9" spans="2:11" ht="17.25" customHeight="1" x14ac:dyDescent="0.25">
      <c r="B9" s="6" t="s">
        <v>4</v>
      </c>
      <c r="C9" s="19"/>
      <c r="D9" s="12"/>
      <c r="E9" s="12"/>
      <c r="F9" s="12"/>
      <c r="G9" s="31"/>
      <c r="H9" s="46">
        <f>IFERROR(Müügitulud[[#This Row],[praegune periood ]]/SUBTOTAL(109,Müügitulud[[praegune periood ]]),0)</f>
        <v>0</v>
      </c>
      <c r="I9" s="46">
        <f>IFERROR(Müügitulud[[#This Row],[praegune periood ]]/Müügitulud[[#This Row],[eelmine periood]]-1,0)</f>
        <v>0</v>
      </c>
      <c r="J9" s="46">
        <f>IFERROR(Müügitulud[[#This Row],[praegune periood ]]/Müügitulud[[#This Row],[Eelarve]]-1,0)</f>
        <v>0</v>
      </c>
    </row>
    <row r="10" spans="2:11" ht="17.25" customHeight="1" thickBot="1" x14ac:dyDescent="0.3">
      <c r="B10" s="52" t="s">
        <v>5</v>
      </c>
      <c r="C10" s="53"/>
      <c r="D10" s="54">
        <f>SUBTOTAL(109,Müügitulud[eelmine periood])</f>
        <v>40</v>
      </c>
      <c r="E10" s="54">
        <f>SUBTOTAL(109,Müügitulud[Eelarve])</f>
        <v>50</v>
      </c>
      <c r="F10" s="55">
        <f>SUBTOTAL(109,Müügitulud[[praegune periood ]])</f>
        <v>45</v>
      </c>
      <c r="G10" s="56"/>
      <c r="H10" s="57">
        <f>IFERROR(Müügitulud[[#Totals],[praegune periood ]]/Müügitulud[[#Totals],[praegune periood ]],0)</f>
        <v>1</v>
      </c>
      <c r="I10" s="57">
        <f>IFERROR(Müügitulud[[#Totals],[praegune periood ]]/Müügitulud[[#Totals],[eelmine periood]]-1,0)</f>
        <v>0.125</v>
      </c>
      <c r="J10" s="57">
        <f>IFERROR(Müügitulud[[#Totals],[praegune periood ]]/Müügitulud[[#Totals],[Eelarve]]-1,0)</f>
        <v>-9.9999999999999978E-2</v>
      </c>
    </row>
    <row r="11" spans="2:11" ht="17.25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5"/>
    </row>
    <row r="12" spans="2:11" ht="17.25" customHeight="1" x14ac:dyDescent="0.25">
      <c r="B12" s="1" t="s">
        <v>6</v>
      </c>
      <c r="K12" s="5"/>
    </row>
    <row r="13" spans="2:11" ht="17.25" customHeight="1" x14ac:dyDescent="0.25">
      <c r="B13"/>
      <c r="C13"/>
      <c r="D13"/>
      <c r="E13"/>
      <c r="F13"/>
      <c r="G13"/>
      <c r="H13"/>
      <c r="I13"/>
      <c r="J13"/>
      <c r="K13" s="5"/>
    </row>
    <row r="14" spans="2:11" ht="17.25" customHeight="1" x14ac:dyDescent="0.25">
      <c r="B14" s="6" t="s">
        <v>1</v>
      </c>
      <c r="C14" s="19"/>
      <c r="D14" s="13"/>
      <c r="E14" s="13">
        <v>2</v>
      </c>
      <c r="F14" s="13">
        <v>3</v>
      </c>
      <c r="G14" s="32"/>
      <c r="H14" s="9">
        <f>IFERROR(Müügikulu[[#This Row],[praegune periood ]]/SUBTOTAL(109,Müügitulud[[praegune periood ]]),0)</f>
        <v>6.6666666666666666E-2</v>
      </c>
      <c r="I14" s="9">
        <f>IFERROR(Müügikulu[[#This Row],[praegune periood ]]/Müügikulu[[#This Row],[eelmine periood]]-1,0)</f>
        <v>0</v>
      </c>
      <c r="J14" s="9">
        <f>IFERROR(Müügikulu[[#This Row],[praegune periood ]]/Müügikulu[[#This Row],[Eelarve]]-1,0)</f>
        <v>0.5</v>
      </c>
      <c r="K14" s="5"/>
    </row>
    <row r="15" spans="2:11" ht="17.25" customHeight="1" x14ac:dyDescent="0.25">
      <c r="B15" s="6" t="s">
        <v>2</v>
      </c>
      <c r="C15" s="19"/>
      <c r="D15" s="13"/>
      <c r="E15" s="13">
        <v>5</v>
      </c>
      <c r="F15" s="13">
        <v>3</v>
      </c>
      <c r="G15" s="32"/>
      <c r="H15" s="9">
        <f>IFERROR(Müügikulu[[#This Row],[praegune periood ]]/SUBTOTAL(109,Müügitulud[[praegune periood ]]),0)</f>
        <v>6.6666666666666666E-2</v>
      </c>
      <c r="I15" s="9">
        <f>IFERROR(Müügikulu[[#This Row],[praegune periood ]]/Müügikulu[[#This Row],[eelmine periood]]-1,0)</f>
        <v>0</v>
      </c>
      <c r="J15" s="9">
        <f>IFERROR(Müügikulu[[#This Row],[praegune periood ]]/Müügikulu[[#This Row],[Eelarve]]-1,0)</f>
        <v>-0.4</v>
      </c>
      <c r="K15" s="5"/>
    </row>
    <row r="16" spans="2:11" ht="17.25" customHeight="1" x14ac:dyDescent="0.25">
      <c r="B16" s="6" t="s">
        <v>3</v>
      </c>
      <c r="C16" s="19"/>
      <c r="D16" s="13"/>
      <c r="E16" s="13"/>
      <c r="F16" s="13">
        <v>1</v>
      </c>
      <c r="G16" s="32"/>
      <c r="H16" s="9">
        <f>IFERROR(Müügikulu[[#This Row],[praegune periood ]]/SUBTOTAL(109,Müügitulud[[praegune periood ]]),0)</f>
        <v>2.2222222222222223E-2</v>
      </c>
      <c r="I16" s="9">
        <f>IFERROR(Müügikulu[[#This Row],[praegune periood ]]/Müügikulu[[#This Row],[eelmine periood]]-1,0)</f>
        <v>0</v>
      </c>
      <c r="J16" s="9">
        <f>IFERROR(Müügikulu[[#This Row],[praegune periood ]]/Müügikulu[[#This Row],[Eelarve]]-1,0)</f>
        <v>0</v>
      </c>
      <c r="K16" s="5"/>
    </row>
    <row r="17" spans="1:10" ht="17.25" customHeight="1" x14ac:dyDescent="0.25">
      <c r="B17" s="6" t="s">
        <v>4</v>
      </c>
      <c r="C17" s="19"/>
      <c r="D17" s="13"/>
      <c r="E17" s="13"/>
      <c r="F17" s="13"/>
      <c r="G17" s="32"/>
      <c r="H17" s="9">
        <f>IFERROR(Müügikulu[[#This Row],[praegune periood ]]/SUBTOTAL(109,Müügitulud[[praegune periood ]]),0)</f>
        <v>0</v>
      </c>
      <c r="I17" s="9">
        <f>IFERROR(Müügikulu[[#This Row],[praegune periood ]]/Müügikulu[[#This Row],[eelmine periood]]-1,0)</f>
        <v>0</v>
      </c>
      <c r="J17" s="9">
        <f>IFERROR(Müügikulu[[#This Row],[praegune periood ]]/Müügikulu[[#This Row],[Eelarve]]-1,0)</f>
        <v>0</v>
      </c>
    </row>
    <row r="18" spans="1:10" ht="17.25" customHeight="1" x14ac:dyDescent="0.25">
      <c r="A18" s="2"/>
      <c r="B18" s="58" t="s">
        <v>5</v>
      </c>
      <c r="C18" s="26"/>
      <c r="D18" s="54">
        <f>SUBTOTAL(109,Müügikulu[eelmine periood])</f>
        <v>0</v>
      </c>
      <c r="E18" s="54">
        <f>SUBTOTAL(109,Müügikulu[Eelarve])</f>
        <v>7</v>
      </c>
      <c r="F18" s="55">
        <f>SUBTOTAL(109,Müügikulu[[praegune periood ]])</f>
        <v>7</v>
      </c>
      <c r="G18" s="31"/>
      <c r="H18" s="57">
        <f>IFERROR(Müügikulu[[#Totals],[praegune periood ]]/SUBTOTAL(109,Müügitulud[[praegune periood ]]),0)</f>
        <v>0.15555555555555556</v>
      </c>
      <c r="I18" s="57">
        <f>IFERROR(Müügikulu[[#Totals],[praegune periood ]]/Müügikulu[[#Totals],[eelmine periood]]-1,0)</f>
        <v>0</v>
      </c>
      <c r="J18" s="57">
        <f>IFERROR(Müügikulu[[#Totals],[praegune periood ]]/Müügikulu[[#Totals],[Eelarve]]-1,0)</f>
        <v>0</v>
      </c>
    </row>
    <row r="19" spans="1:10" ht="17.25" customHeight="1" x14ac:dyDescent="0.25">
      <c r="A19" s="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7.25" customHeight="1" thickBot="1" x14ac:dyDescent="0.3">
      <c r="A20" s="2"/>
      <c r="B20" s="42" t="s">
        <v>7</v>
      </c>
      <c r="C20" s="27"/>
      <c r="D20" s="43">
        <f>SUM(Müügitulud[eelmine periood])-SUM(Müügikulu[eelmine periood])</f>
        <v>40</v>
      </c>
      <c r="E20" s="43">
        <f>SUM(Müügitulud[Eelarve])-SUM(Müügikulu[Eelarve])</f>
        <v>43</v>
      </c>
      <c r="F20" s="44">
        <f>SUM(Müügitulud[[praegune periood ]])-SUM(Müügikulu[[praegune periood ]])</f>
        <v>38</v>
      </c>
      <c r="G20" s="34"/>
      <c r="H20" s="45">
        <f>IFERROR(F20/SUBTOTAL(109,Müügitulud[[praegune periood ]]),0)</f>
        <v>0.84444444444444444</v>
      </c>
      <c r="I20" s="45">
        <f>IFERROR(F20/D20-1,0)</f>
        <v>-5.0000000000000044E-2</v>
      </c>
      <c r="J20" s="45">
        <f>IFERROR(F20/E20-1,0)</f>
        <v>-0.11627906976744184</v>
      </c>
    </row>
    <row r="21" spans="1:10" ht="17.25" customHeight="1" x14ac:dyDescent="0.25">
      <c r="A21" s="2"/>
    </row>
    <row r="22" spans="1:10" ht="17.25" customHeight="1" x14ac:dyDescent="0.25">
      <c r="A22" s="2"/>
      <c r="B22" s="1" t="s">
        <v>32</v>
      </c>
      <c r="I22" s="2"/>
    </row>
    <row r="23" spans="1:10" ht="17.25" customHeight="1" x14ac:dyDescent="0.25">
      <c r="A23" s="2"/>
      <c r="B23"/>
      <c r="C23"/>
      <c r="D23"/>
      <c r="E23"/>
      <c r="F23"/>
      <c r="G23"/>
      <c r="H23"/>
      <c r="I23"/>
      <c r="J23"/>
    </row>
    <row r="24" spans="1:10" ht="17.25" customHeight="1" x14ac:dyDescent="0.25">
      <c r="A24" s="2"/>
      <c r="B24" s="6" t="s">
        <v>8</v>
      </c>
      <c r="C24" s="19"/>
      <c r="D24" s="13"/>
      <c r="E24" s="13">
        <v>22</v>
      </c>
      <c r="F24" s="13">
        <v>19</v>
      </c>
      <c r="G24" s="32"/>
      <c r="H24" s="9">
        <f>IFERROR(MüükJaTurundus[[#This Row],[praegune periood ]]/SUBTOTAL(109,Müügitulud[[praegune periood ]]),0)</f>
        <v>0.42222222222222222</v>
      </c>
      <c r="I24" s="9">
        <f>IFERROR(MüükJaTurundus[[#This Row],[praegune periood ]]/MüükJaTurundus[[#This Row],[eelmine periood]]-1,0)</f>
        <v>0</v>
      </c>
      <c r="J24" s="9">
        <f>IFERROR(MüükJaTurundus[[#This Row],[praegune periood ]]/MüükJaTurundus[[#This Row],[Eelarve]]-1,0)</f>
        <v>-0.13636363636363635</v>
      </c>
    </row>
    <row r="25" spans="1:10" ht="17.25" customHeight="1" x14ac:dyDescent="0.25">
      <c r="A25" s="2"/>
      <c r="B25" s="6" t="s">
        <v>9</v>
      </c>
      <c r="C25" s="19"/>
      <c r="D25" s="13"/>
      <c r="E25" s="13"/>
      <c r="F25" s="13"/>
      <c r="G25" s="32"/>
      <c r="H25" s="9">
        <f>IFERROR(MüükJaTurundus[[#This Row],[praegune periood ]]/SUBTOTAL(109,Müügitulud[[praegune periood ]]),0)</f>
        <v>0</v>
      </c>
      <c r="I25" s="9">
        <f>IFERROR(MüükJaTurundus[[#This Row],[praegune periood ]]/MüükJaTurundus[[#This Row],[eelmine periood]]-1,0)</f>
        <v>0</v>
      </c>
      <c r="J25" s="9">
        <f>IFERROR(MüükJaTurundus[[#This Row],[praegune periood ]]/MüükJaTurundus[[#This Row],[Eelarve]]-1,0)</f>
        <v>0</v>
      </c>
    </row>
    <row r="26" spans="1:10" ht="17.25" customHeight="1" x14ac:dyDescent="0.25">
      <c r="A26" s="2"/>
      <c r="B26" s="6" t="s">
        <v>10</v>
      </c>
      <c r="C26" s="19"/>
      <c r="D26" s="13"/>
      <c r="E26" s="13"/>
      <c r="F26" s="13"/>
      <c r="G26" s="32"/>
      <c r="H26" s="9">
        <f>IFERROR(MüükJaTurundus[[#This Row],[praegune periood ]]/SUBTOTAL(109,Müügitulud[[praegune periood ]]),0)</f>
        <v>0</v>
      </c>
      <c r="I26" s="9">
        <f>IFERROR(MüükJaTurundus[[#This Row],[praegune periood ]]/MüükJaTurundus[[#This Row],[eelmine periood]]-1,0)</f>
        <v>0</v>
      </c>
      <c r="J26" s="9">
        <f>IFERROR(MüükJaTurundus[[#This Row],[praegune periood ]]/MüükJaTurundus[[#This Row],[Eelarve]]-1,0)</f>
        <v>0</v>
      </c>
    </row>
    <row r="27" spans="1:10" ht="17.25" customHeight="1" x14ac:dyDescent="0.25">
      <c r="A27" s="2"/>
      <c r="B27" s="58" t="s">
        <v>5</v>
      </c>
      <c r="C27" s="26"/>
      <c r="D27" s="54">
        <f>SUBTOTAL(109,MüükJaTurundus[eelmine periood])</f>
        <v>0</v>
      </c>
      <c r="E27" s="54">
        <f>SUBTOTAL(109,MüükJaTurundus[Eelarve])</f>
        <v>22</v>
      </c>
      <c r="F27" s="55">
        <f>SUBTOTAL(109,MüükJaTurundus[[praegune periood ]])</f>
        <v>19</v>
      </c>
      <c r="G27" s="31"/>
      <c r="H27" s="57">
        <f>IFERROR(MüükJaTurundus[[#Totals],[praegune periood ]]/SUBTOTAL(109,Müügitulud[[praegune periood ]]),0)</f>
        <v>0.42222222222222222</v>
      </c>
      <c r="I27" s="57">
        <f>IFERROR(MüükJaTurundus[[#Totals],[praegune periood ]]/MüükJaTurundus[[#Totals],[eelmine periood]]-1,0)</f>
        <v>0</v>
      </c>
      <c r="J27" s="57">
        <f>IFERROR(MüükJaTurundus[[#Totals],[praegune periood ]]/MüükJaTurundus[[#Totals],[Eelarve]]-1,0)</f>
        <v>-0.13636363636363635</v>
      </c>
    </row>
    <row r="28" spans="1:10" ht="17.25" customHeight="1" x14ac:dyDescent="0.25">
      <c r="A28" s="2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7.25" customHeight="1" x14ac:dyDescent="0.25">
      <c r="A29" s="2"/>
      <c r="B29" s="1" t="s">
        <v>33</v>
      </c>
      <c r="I29" s="2"/>
    </row>
    <row r="30" spans="1:10" ht="17.25" customHeight="1" x14ac:dyDescent="0.25">
      <c r="A30" s="2"/>
      <c r="B30"/>
      <c r="C30"/>
      <c r="D30"/>
      <c r="E30"/>
      <c r="F30"/>
      <c r="G30"/>
      <c r="H30"/>
      <c r="I30"/>
      <c r="J30"/>
    </row>
    <row r="31" spans="1:10" ht="17.25" customHeight="1" x14ac:dyDescent="0.25">
      <c r="A31" s="2"/>
      <c r="B31" s="6" t="s">
        <v>11</v>
      </c>
      <c r="C31" s="19"/>
      <c r="D31" s="12"/>
      <c r="E31" s="12">
        <v>56</v>
      </c>
      <c r="F31" s="12">
        <v>51</v>
      </c>
      <c r="G31" s="31"/>
      <c r="H31" s="8">
        <f>IFERROR(Üldhalduskulu[[#This Row],[praegune periood ]]/SUBTOTAL(109,Müügitulud[[praegune periood ]]),0)</f>
        <v>1.1333333333333333</v>
      </c>
      <c r="I31" s="8">
        <f>IFERROR(Üldhalduskulu[[#This Row],[praegune periood ]]/Üldhalduskulu[[#This Row],[eelmine periood]]-1,0)</f>
        <v>0</v>
      </c>
      <c r="J31" s="8">
        <f>IFERROR(Üldhalduskulu[[#This Row],[praegune periood ]]/Üldhalduskulu[[#This Row],[Eelarve]]-1,0)</f>
        <v>-8.9285714285714302E-2</v>
      </c>
    </row>
    <row r="32" spans="1:10" ht="17.25" customHeight="1" x14ac:dyDescent="0.25">
      <c r="A32" s="2"/>
      <c r="B32" s="6" t="s">
        <v>12</v>
      </c>
      <c r="C32" s="19"/>
      <c r="D32" s="12"/>
      <c r="E32" s="12"/>
      <c r="F32" s="12"/>
      <c r="G32" s="31"/>
      <c r="H32" s="8">
        <f>IFERROR(Üldhalduskulu[[#This Row],[praegune periood ]]/SUBTOTAL(109,Müügitulud[[praegune periood ]]),0)</f>
        <v>0</v>
      </c>
      <c r="I32" s="8">
        <f>IFERROR(Üldhalduskulu[[#This Row],[praegune periood ]]/Üldhalduskulu[[#This Row],[eelmine periood]]-1,0)</f>
        <v>0</v>
      </c>
      <c r="J32" s="8">
        <f>IFERROR(Üldhalduskulu[[#This Row],[praegune periood ]]/Üldhalduskulu[[#This Row],[Eelarve]]-1,0)</f>
        <v>0</v>
      </c>
    </row>
    <row r="33" spans="1:10" ht="17.25" customHeight="1" x14ac:dyDescent="0.25">
      <c r="A33" s="2"/>
      <c r="B33" s="6" t="s">
        <v>13</v>
      </c>
      <c r="C33" s="19"/>
      <c r="D33" s="12"/>
      <c r="E33" s="12"/>
      <c r="F33" s="12"/>
      <c r="G33" s="31"/>
      <c r="H33" s="8">
        <f>IFERROR(Üldhalduskulu[[#This Row],[praegune periood ]]/SUBTOTAL(109,Müügitulud[[praegune periood ]]),0)</f>
        <v>0</v>
      </c>
      <c r="I33" s="8">
        <f>IFERROR(Üldhalduskulu[[#This Row],[praegune periood ]]/Üldhalduskulu[[#This Row],[eelmine periood]]-1,0)</f>
        <v>0</v>
      </c>
      <c r="J33" s="8">
        <f>IFERROR(Üldhalduskulu[[#This Row],[praegune periood ]]/Üldhalduskulu[[#This Row],[Eelarve]]-1,0)</f>
        <v>0</v>
      </c>
    </row>
    <row r="34" spans="1:10" ht="17.25" customHeight="1" x14ac:dyDescent="0.25">
      <c r="A34" s="2"/>
      <c r="B34" s="6" t="s">
        <v>14</v>
      </c>
      <c r="C34" s="19"/>
      <c r="D34" s="12"/>
      <c r="E34" s="12"/>
      <c r="F34" s="12"/>
      <c r="G34" s="31"/>
      <c r="H34" s="8">
        <f>IFERROR(Üldhalduskulu[[#This Row],[praegune periood ]]/SUBTOTAL(109,Müügitulud[[praegune periood ]]),0)</f>
        <v>0</v>
      </c>
      <c r="I34" s="8">
        <f>IFERROR(Üldhalduskulu[[#This Row],[praegune periood ]]/Üldhalduskulu[[#This Row],[eelmine periood]]-1,0)</f>
        <v>0</v>
      </c>
      <c r="J34" s="8">
        <f>IFERROR(Üldhalduskulu[[#This Row],[praegune periood ]]/Üldhalduskulu[[#This Row],[Eelarve]]-1,0)</f>
        <v>0</v>
      </c>
    </row>
    <row r="35" spans="1:10" ht="17.25" customHeight="1" x14ac:dyDescent="0.25">
      <c r="A35" s="2"/>
      <c r="B35" s="6" t="s">
        <v>15</v>
      </c>
      <c r="C35" s="19"/>
      <c r="D35" s="12"/>
      <c r="E35" s="12"/>
      <c r="F35" s="12"/>
      <c r="G35" s="31"/>
      <c r="H35" s="8">
        <f>IFERROR(Üldhalduskulu[[#This Row],[praegune periood ]]/SUBTOTAL(109,Müügitulud[[praegune periood ]]),0)</f>
        <v>0</v>
      </c>
      <c r="I35" s="8">
        <f>IFERROR(Üldhalduskulu[[#This Row],[praegune periood ]]/Üldhalduskulu[[#This Row],[eelmine periood]]-1,0)</f>
        <v>0</v>
      </c>
      <c r="J35" s="8">
        <f>IFERROR(Üldhalduskulu[[#This Row],[praegune periood ]]/Üldhalduskulu[[#This Row],[Eelarve]]-1,0)</f>
        <v>0</v>
      </c>
    </row>
    <row r="36" spans="1:10" ht="17.25" customHeight="1" x14ac:dyDescent="0.25">
      <c r="A36" s="2"/>
      <c r="B36" s="6" t="s">
        <v>16</v>
      </c>
      <c r="C36" s="19"/>
      <c r="D36" s="12"/>
      <c r="E36" s="12"/>
      <c r="F36" s="12"/>
      <c r="G36" s="31"/>
      <c r="H36" s="8">
        <f>IFERROR(Üldhalduskulu[[#This Row],[praegune periood ]]/SUBTOTAL(109,Müügitulud[[praegune periood ]]),0)</f>
        <v>0</v>
      </c>
      <c r="I36" s="8">
        <f>IFERROR(Üldhalduskulu[[#This Row],[praegune periood ]]/Üldhalduskulu[[#This Row],[eelmine periood]]-1,0)</f>
        <v>0</v>
      </c>
      <c r="J36" s="8">
        <f>IFERROR(Üldhalduskulu[[#This Row],[praegune periood ]]/Üldhalduskulu[[#This Row],[Eelarve]]-1,0)</f>
        <v>0</v>
      </c>
    </row>
    <row r="37" spans="1:10" ht="17.25" customHeight="1" x14ac:dyDescent="0.25">
      <c r="A37" s="2"/>
      <c r="B37" s="6" t="s">
        <v>17</v>
      </c>
      <c r="C37" s="19"/>
      <c r="D37" s="12"/>
      <c r="E37" s="12"/>
      <c r="F37" s="12"/>
      <c r="G37" s="31"/>
      <c r="H37" s="8">
        <f>IFERROR(Üldhalduskulu[[#This Row],[praegune periood ]]/SUBTOTAL(109,Müügitulud[[praegune periood ]]),0)</f>
        <v>0</v>
      </c>
      <c r="I37" s="8">
        <f>IFERROR(Üldhalduskulu[[#This Row],[praegune periood ]]/Üldhalduskulu[[#This Row],[eelmine periood]]-1,0)</f>
        <v>0</v>
      </c>
      <c r="J37" s="8">
        <f>IFERROR(Üldhalduskulu[[#This Row],[praegune periood ]]/Üldhalduskulu[[#This Row],[Eelarve]]-1,0)</f>
        <v>0</v>
      </c>
    </row>
    <row r="38" spans="1:10" ht="17.25" customHeight="1" x14ac:dyDescent="0.25">
      <c r="A38" s="2"/>
      <c r="B38" s="6" t="s">
        <v>18</v>
      </c>
      <c r="C38" s="19"/>
      <c r="D38" s="12"/>
      <c r="E38" s="12"/>
      <c r="F38" s="12"/>
      <c r="G38" s="31"/>
      <c r="H38" s="8">
        <f>IFERROR(Üldhalduskulu[[#This Row],[praegune periood ]]/SUBTOTAL(109,Müügitulud[[praegune periood ]]),0)</f>
        <v>0</v>
      </c>
      <c r="I38" s="8">
        <f>IFERROR(Üldhalduskulu[[#This Row],[praegune periood ]]/Üldhalduskulu[[#This Row],[eelmine periood]]-1,0)</f>
        <v>0</v>
      </c>
      <c r="J38" s="8">
        <f>IFERROR(Üldhalduskulu[[#This Row],[praegune periood ]]/Üldhalduskulu[[#This Row],[Eelarve]]-1,0)</f>
        <v>0</v>
      </c>
    </row>
    <row r="39" spans="1:10" ht="17.25" customHeight="1" x14ac:dyDescent="0.25">
      <c r="A39" s="2"/>
      <c r="B39" s="6" t="s">
        <v>19</v>
      </c>
      <c r="C39" s="19"/>
      <c r="D39" s="12"/>
      <c r="E39" s="12"/>
      <c r="F39" s="12"/>
      <c r="G39" s="31"/>
      <c r="H39" s="8">
        <f>IFERROR(Üldhalduskulu[[#This Row],[praegune periood ]]/SUBTOTAL(109,Müügitulud[[praegune periood ]]),0)</f>
        <v>0</v>
      </c>
      <c r="I39" s="8">
        <f>IFERROR(Üldhalduskulu[[#This Row],[praegune periood ]]/Üldhalduskulu[[#This Row],[eelmine periood]]-1,0)</f>
        <v>0</v>
      </c>
      <c r="J39" s="8">
        <f>IFERROR(Üldhalduskulu[[#This Row],[praegune periood ]]/Üldhalduskulu[[#This Row],[Eelarve]]-1,0)</f>
        <v>0</v>
      </c>
    </row>
    <row r="40" spans="1:10" ht="17.25" customHeight="1" x14ac:dyDescent="0.25">
      <c r="A40" s="2"/>
      <c r="B40" s="6" t="s">
        <v>20</v>
      </c>
      <c r="C40" s="19"/>
      <c r="D40" s="12"/>
      <c r="E40" s="12"/>
      <c r="F40" s="12"/>
      <c r="G40" s="31"/>
      <c r="H40" s="8">
        <f>IFERROR(Üldhalduskulu[[#This Row],[praegune periood ]]/SUBTOTAL(109,Müügitulud[[praegune periood ]]),0)</f>
        <v>0</v>
      </c>
      <c r="I40" s="8">
        <f>IFERROR(Üldhalduskulu[[#This Row],[praegune periood ]]/Üldhalduskulu[[#This Row],[eelmine periood]]-1,0)</f>
        <v>0</v>
      </c>
      <c r="J40" s="8">
        <f>IFERROR(Üldhalduskulu[[#This Row],[praegune periood ]]/Üldhalduskulu[[#This Row],[Eelarve]]-1,0)</f>
        <v>0</v>
      </c>
    </row>
    <row r="41" spans="1:10" ht="17.25" customHeight="1" x14ac:dyDescent="0.25">
      <c r="A41" s="2"/>
      <c r="B41" s="6" t="s">
        <v>10</v>
      </c>
      <c r="C41" s="19"/>
      <c r="D41" s="12"/>
      <c r="E41" s="12"/>
      <c r="F41" s="12"/>
      <c r="G41" s="31"/>
      <c r="H41" s="8">
        <f>IFERROR(Üldhalduskulu[[#This Row],[praegune periood ]]/SUBTOTAL(109,Müügitulud[[praegune periood ]]),0)</f>
        <v>0</v>
      </c>
      <c r="I41" s="8">
        <f>IFERROR(Üldhalduskulu[[#This Row],[praegune periood ]]/Üldhalduskulu[[#This Row],[eelmine periood]]-1,0)</f>
        <v>0</v>
      </c>
      <c r="J41" s="8">
        <f>IFERROR(Üldhalduskulu[[#This Row],[praegune periood ]]/Üldhalduskulu[[#This Row],[Eelarve]]-1,0)</f>
        <v>0</v>
      </c>
    </row>
    <row r="42" spans="1:10" ht="17.25" customHeight="1" x14ac:dyDescent="0.25">
      <c r="B42" s="58" t="s">
        <v>5</v>
      </c>
      <c r="C42" s="26"/>
      <c r="D42" s="54">
        <f>SUBTOTAL(109,Üldhalduskulu[eelmine periood])</f>
        <v>0</v>
      </c>
      <c r="E42" s="54">
        <f>SUBTOTAL(109,Üldhalduskulu[Eelarve])</f>
        <v>56</v>
      </c>
      <c r="F42" s="55">
        <f>SUBTOTAL(109,Üldhalduskulu[[praegune periood ]])</f>
        <v>51</v>
      </c>
      <c r="G42" s="31"/>
      <c r="H42" s="57">
        <f>IFERROR(Üldhalduskulu[[#Totals],[praegune periood ]]/SUBTOTAL(109,Müügitulud[[praegune periood ]]),0)</f>
        <v>1.1333333333333333</v>
      </c>
      <c r="I42" s="57">
        <f>IFERROR(Üldhalduskulu[[#Totals],[praegune periood ]]/Üldhalduskulu[[#Totals],[eelmine periood]]-1,0)</f>
        <v>0</v>
      </c>
      <c r="J42" s="57">
        <f>IFERROR(Üldhalduskulu[[#Totals],[praegune periood ]]/Üldhalduskulu[[#Totals],[Eelarve]]-1,0)</f>
        <v>-8.9285714285714302E-2</v>
      </c>
    </row>
    <row r="43" spans="1:10" ht="17.25" customHeight="1" x14ac:dyDescent="0.25"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7.25" customHeight="1" x14ac:dyDescent="0.25">
      <c r="A44" s="2"/>
      <c r="B44" s="1" t="s">
        <v>34</v>
      </c>
      <c r="I44" s="2"/>
    </row>
    <row r="45" spans="1:10" ht="17.25" customHeight="1" x14ac:dyDescent="0.25">
      <c r="B45"/>
      <c r="C45"/>
      <c r="D45"/>
      <c r="E45"/>
      <c r="F45"/>
      <c r="G45"/>
      <c r="H45"/>
      <c r="I45"/>
      <c r="J45"/>
    </row>
    <row r="46" spans="1:10" ht="17.25" customHeight="1" x14ac:dyDescent="0.25">
      <c r="A46" s="2"/>
      <c r="B46" s="6" t="s">
        <v>22</v>
      </c>
      <c r="C46" s="19"/>
      <c r="D46" s="12"/>
      <c r="E46" s="12">
        <v>10</v>
      </c>
      <c r="F46" s="12"/>
      <c r="G46" s="31"/>
      <c r="H46" s="8">
        <f>IFERROR(MuudeÄrikuludeKategooria[[#This Row],[praegune periood ]]/SUBTOTAL(109,Müügitulud[[praegune periood ]]),0)</f>
        <v>0</v>
      </c>
      <c r="I46" s="8">
        <f>IFERROR(MuudeÄrikuludeKategooria[[#This Row],[praegune periood ]]/MuudeÄrikuludeKategooria[[#This Row],[eelmine periood]]-1,0)</f>
        <v>0</v>
      </c>
      <c r="J46" s="8">
        <f>IFERROR(MuudeÄrikuludeKategooria[[#This Row],[praegune periood ]]/MuudeÄrikuludeKategooria[[#This Row],[Eelarve]]-1,0)</f>
        <v>-1</v>
      </c>
    </row>
    <row r="47" spans="1:10" ht="17.25" customHeight="1" x14ac:dyDescent="0.25">
      <c r="A47" s="2"/>
      <c r="B47" s="6" t="s">
        <v>23</v>
      </c>
      <c r="C47" s="19"/>
      <c r="D47" s="12"/>
      <c r="E47" s="12"/>
      <c r="F47" s="12"/>
      <c r="G47" s="31"/>
      <c r="H47" s="8">
        <f>IFERROR(MuudeÄrikuludeKategooria[[#This Row],[praegune periood ]]/SUBTOTAL(109,Müügitulud[[praegune periood ]]),0)</f>
        <v>0</v>
      </c>
      <c r="I47" s="8">
        <f>IFERROR(MuudeÄrikuludeKategooria[[#This Row],[praegune periood ]]/MuudeÄrikuludeKategooria[[#This Row],[eelmine periood]]-1,0)</f>
        <v>0</v>
      </c>
      <c r="J47" s="8">
        <f>IFERROR(MuudeÄrikuludeKategooria[[#This Row],[praegune periood ]]/MuudeÄrikuludeKategooria[[#This Row],[Eelarve]]-1,0)</f>
        <v>0</v>
      </c>
    </row>
    <row r="48" spans="1:10" ht="17.25" customHeight="1" x14ac:dyDescent="0.25">
      <c r="A48" s="2"/>
      <c r="B48" s="58" t="s">
        <v>5</v>
      </c>
      <c r="C48" s="59"/>
      <c r="D48" s="12">
        <f>SUBTOTAL(109,MuudeÄrikuludeKategooria[eelmine periood])</f>
        <v>0</v>
      </c>
      <c r="E48" s="12">
        <f>SUBTOTAL(109,MuudeÄrikuludeKategooria[Eelarve])</f>
        <v>10</v>
      </c>
      <c r="F48" s="55">
        <f>SUBTOTAL(109,MuudeÄrikuludeKategooria[[praegune periood ]])</f>
        <v>0</v>
      </c>
      <c r="G48" s="31"/>
      <c r="H48" s="8">
        <f>IFERROR(MuudeÄrikuludeKategooria[[#Totals],[praegune periood ]]/SUBTOTAL(109,Müügitulud[[praegune periood ]]),0)</f>
        <v>0</v>
      </c>
      <c r="I48" s="8">
        <f>IFERROR(MuudeÄrikuludeKategooria[[#Totals],[praegune periood ]]/MuudeÄrikuludeKategooria[[#Totals],[eelmine periood]]-1,0)</f>
        <v>0</v>
      </c>
      <c r="J48" s="8">
        <f>IFERROR(MuudeÄrikuludeKategooria[[#Totals],[praegune periood ]]/MuudeÄrikuludeKategooria[[#Totals],[Eelarve]]-1,0)</f>
        <v>-1</v>
      </c>
    </row>
    <row r="49" spans="1:10" ht="17.25" customHeight="1" x14ac:dyDescent="0.25">
      <c r="A49" s="2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7.25" customHeight="1" thickBot="1" x14ac:dyDescent="0.3">
      <c r="A50" s="2"/>
      <c r="B50" s="20" t="s">
        <v>21</v>
      </c>
      <c r="C50" s="27"/>
      <c r="D50" s="21">
        <f>SUM(MüükJaTurundus[eelmine periood],Üldhalduskulu[eelmine periood],MuudeÄrikuludeKategooria[eelmine periood])</f>
        <v>0</v>
      </c>
      <c r="E50" s="14">
        <f>SUM(MüükJaTurundus[Eelarve],Üldhalduskulu[Eelarve],MuudeÄrikuludeKategooria[Eelarve])</f>
        <v>88</v>
      </c>
      <c r="F50" s="15">
        <f>SUM(MüükJaTurundus[[praegune periood ]],Üldhalduskulu[[praegune periood ]],MuudeÄrikuludeKategooria[[praegune periood ]])</f>
        <v>70</v>
      </c>
      <c r="G50" s="33"/>
      <c r="H50" s="10">
        <f>IFERROR(F50/SUBTOTAL(109,Müügitulud[[praegune periood ]]),0)</f>
        <v>1.5555555555555556</v>
      </c>
      <c r="I50" s="10">
        <f>IFERROR(F50/D50-1,0)</f>
        <v>0</v>
      </c>
      <c r="J50" s="10">
        <f>IFERROR(F50/E50-1,0)</f>
        <v>-0.20454545454545459</v>
      </c>
    </row>
    <row r="51" spans="1:10" ht="17.25" customHeight="1" x14ac:dyDescent="0.25">
      <c r="A51" s="2"/>
      <c r="C51" s="28"/>
      <c r="F51" s="11"/>
      <c r="I51" s="7"/>
      <c r="J51" s="5"/>
    </row>
    <row r="52" spans="1:10" ht="17.25" customHeight="1" thickBot="1" x14ac:dyDescent="0.3">
      <c r="A52" s="2"/>
      <c r="B52" s="20" t="s">
        <v>24</v>
      </c>
      <c r="C52" s="27"/>
      <c r="D52" s="21">
        <f>D20-D50</f>
        <v>40</v>
      </c>
      <c r="E52" s="14">
        <f>E20-E50</f>
        <v>-45</v>
      </c>
      <c r="F52" s="15">
        <f>F20-F50</f>
        <v>-32</v>
      </c>
      <c r="G52" s="34"/>
      <c r="H52" s="10">
        <f>IFERROR(F52/SUBTOTAL(109,Müügitulud[[praegune periood ]]),0)</f>
        <v>-0.71111111111111114</v>
      </c>
      <c r="I52" s="10">
        <f>IFERROR(IF(D52=F52,0,IF(F52&gt;D52,ABS((F52/D52)-1),IF(AND(F52&lt;D52,D52&lt;0),-((F52/D52)-1),(F52/D52)-1))),0)</f>
        <v>-1.8</v>
      </c>
      <c r="J52" s="10">
        <f>IFERROR(IF(E52=F52,0,IF(F52&gt;E52,ABS((F52/E52)-1),IF(AND(F52&lt;E52,E52&lt;0),-((F52/E52)-1),(F52/E52)-1))),0)</f>
        <v>0.28888888888888886</v>
      </c>
    </row>
    <row r="53" spans="1:10" ht="17.25" customHeight="1" x14ac:dyDescent="0.25">
      <c r="A53" s="2"/>
      <c r="C53" s="28"/>
      <c r="F53" s="11"/>
      <c r="I53" s="7"/>
      <c r="J53" s="5"/>
    </row>
    <row r="54" spans="1:10" ht="17.25" customHeight="1" thickBot="1" x14ac:dyDescent="0.3">
      <c r="B54" s="20" t="s">
        <v>25</v>
      </c>
      <c r="C54" s="27"/>
      <c r="D54" s="21"/>
      <c r="E54" s="14"/>
      <c r="F54" s="15"/>
      <c r="G54" s="33"/>
      <c r="H54" s="10">
        <f>IFERROR(F54/SUBTOTAL(109,Müügitulud[[praegune periood ]]),0)</f>
        <v>0</v>
      </c>
      <c r="I54" s="10">
        <f>IFERROR(F54/D54-1,0)</f>
        <v>0</v>
      </c>
      <c r="J54" s="10">
        <f>IFERROR(F54/E54-1,0)</f>
        <v>0</v>
      </c>
    </row>
    <row r="56" spans="1:10" ht="17.25" customHeight="1" x14ac:dyDescent="0.25">
      <c r="B56" s="1" t="s">
        <v>26</v>
      </c>
      <c r="I56" s="2"/>
    </row>
    <row r="57" spans="1:10" ht="17.25" customHeight="1" x14ac:dyDescent="0.25">
      <c r="B57"/>
      <c r="C57"/>
      <c r="D57"/>
      <c r="E57"/>
      <c r="F57"/>
      <c r="G57"/>
      <c r="H57"/>
      <c r="I57"/>
      <c r="J57"/>
    </row>
    <row r="58" spans="1:10" ht="17.25" customHeight="1" x14ac:dyDescent="0.25">
      <c r="B58" s="6" t="s">
        <v>27</v>
      </c>
      <c r="C58" s="19"/>
      <c r="D58" s="12"/>
      <c r="E58" s="12">
        <v>32</v>
      </c>
      <c r="F58" s="12">
        <v>30</v>
      </c>
      <c r="G58" s="31"/>
      <c r="H58" s="8">
        <f>IFERROR(Maksud[[#This Row],[praegune periood ]]/SUBTOTAL(109,Müügitulud[[praegune periood ]]),0)</f>
        <v>0.66666666666666663</v>
      </c>
      <c r="I58" s="8">
        <f>IFERROR(Maksud[[#This Row],[praegune periood ]]/Maksud[[#This Row],[eelmine periood]]-1,0)</f>
        <v>0</v>
      </c>
      <c r="J58" s="8">
        <f>IFERROR(Maksud[[#This Row],[praegune periood ]]/Maksud[[#This Row],[Eelarve]]-1,0)</f>
        <v>-6.25E-2</v>
      </c>
    </row>
    <row r="59" spans="1:10" ht="17.25" customHeight="1" x14ac:dyDescent="0.25">
      <c r="B59" s="6" t="s">
        <v>28</v>
      </c>
      <c r="C59" s="19"/>
      <c r="D59" s="12"/>
      <c r="E59" s="12"/>
      <c r="F59" s="12"/>
      <c r="G59" s="31"/>
      <c r="H59" s="8">
        <f>IFERROR(Maksud[[#This Row],[praegune periood ]]/SUBTOTAL(109,Müügitulud[[praegune periood ]]),0)</f>
        <v>0</v>
      </c>
      <c r="I59" s="8">
        <f>IFERROR(Maksud[[#This Row],[praegune periood ]]/Maksud[[#This Row],[eelmine periood]]-1,0)</f>
        <v>0</v>
      </c>
      <c r="J59" s="8">
        <f>IFERROR(Maksud[[#This Row],[praegune periood ]]/Maksud[[#This Row],[Eelarve]]-1,0)</f>
        <v>0</v>
      </c>
    </row>
    <row r="60" spans="1:10" ht="17.25" customHeight="1" x14ac:dyDescent="0.25">
      <c r="B60" s="6" t="s">
        <v>29</v>
      </c>
      <c r="C60" s="19"/>
      <c r="D60" s="12"/>
      <c r="E60" s="12"/>
      <c r="F60" s="12"/>
      <c r="G60" s="31"/>
      <c r="H60" s="8">
        <f>IFERROR(Maksud[[#This Row],[praegune periood ]]/SUBTOTAL(109,Müügitulud[[praegune periood ]]),0)</f>
        <v>0</v>
      </c>
      <c r="I60" s="8">
        <f>IFERROR(Maksud[[#This Row],[praegune periood ]]/Maksud[[#This Row],[eelmine periood]]-1,0)</f>
        <v>0</v>
      </c>
      <c r="J60" s="8">
        <f>IFERROR(Maksud[[#This Row],[praegune periood ]]/Maksud[[#This Row],[Eelarve]]-1,0)</f>
        <v>0</v>
      </c>
    </row>
    <row r="61" spans="1:10" ht="17.25" customHeight="1" x14ac:dyDescent="0.25">
      <c r="B61" s="6" t="s">
        <v>30</v>
      </c>
      <c r="C61" s="19"/>
      <c r="D61" s="12"/>
      <c r="E61" s="12"/>
      <c r="F61" s="12"/>
      <c r="G61" s="31"/>
      <c r="H61" s="8">
        <f>IFERROR(Maksud[[#This Row],[praegune periood ]]/SUBTOTAL(109,Müügitulud[[praegune periood ]]),0)</f>
        <v>0</v>
      </c>
      <c r="I61" s="8">
        <f>IFERROR(Maksud[[#This Row],[praegune periood ]]/Maksud[[#This Row],[eelmine periood]]-1,0)</f>
        <v>0</v>
      </c>
      <c r="J61" s="8">
        <f>IFERROR(Maksud[[#This Row],[praegune periood ]]/Maksud[[#This Row],[Eelarve]]-1,0)</f>
        <v>0</v>
      </c>
    </row>
    <row r="62" spans="1:10" ht="17.25" customHeight="1" x14ac:dyDescent="0.25">
      <c r="B62" s="58" t="s">
        <v>5</v>
      </c>
      <c r="C62" s="60"/>
      <c r="D62" s="12">
        <f>SUBTOTAL(109,Maksud[eelmine periood])</f>
        <v>0</v>
      </c>
      <c r="E62" s="12">
        <f>SUBTOTAL(109,Maksud[Eelarve])</f>
        <v>32</v>
      </c>
      <c r="F62" s="55">
        <f>SUBTOTAL(109,Maksud[[praegune periood ]])</f>
        <v>30</v>
      </c>
      <c r="G62" s="31"/>
      <c r="H62" s="8">
        <f>IFERROR(Maksud[[#Totals],[praegune periood ]]/SUBTOTAL(109,Müügitulud[[praegune periood ]]),0)</f>
        <v>0.66666666666666663</v>
      </c>
      <c r="I62" s="8">
        <f>IFERROR(Maksud[[#Totals],[praegune periood ]]/Maksud[[#Totals],[eelmine periood]]-1,0)</f>
        <v>0</v>
      </c>
      <c r="J62" s="8">
        <f>IFERROR(Maksud[[#Totals],[praegune periood ]]/Maksud[[#Totals],[Eelarve]]-1,0)</f>
        <v>-6.25E-2</v>
      </c>
    </row>
    <row r="63" spans="1:10" ht="17.25" customHeight="1" x14ac:dyDescent="0.25"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7.25" customHeight="1" thickBot="1" x14ac:dyDescent="0.3">
      <c r="B64" s="47" t="s">
        <v>31</v>
      </c>
      <c r="C64" s="27"/>
      <c r="D64" s="38">
        <f>D52+D54-Maksud[[#Totals],[eelmine periood]]</f>
        <v>40</v>
      </c>
      <c r="E64" s="38">
        <f>E52+E54-Maksud[[#Totals],[eelmine periood]]</f>
        <v>-45</v>
      </c>
      <c r="F64" s="39">
        <f>F52+F54-Maksud[[#Totals],[eelmine periood]]</f>
        <v>-32</v>
      </c>
      <c r="G64" s="34"/>
      <c r="H64" s="10">
        <f>IFERROR(F64/SUBTOTAL(109,Müügitulud[[praegune periood ]]),0)</f>
        <v>-0.71111111111111114</v>
      </c>
      <c r="I64" s="10">
        <f>IFERROR(IF(D64=F64,0,IF(F64&gt;D64,ABS((F64/D64)-1),IF(AND(F64&lt;D64,D64&lt;0),-((F64/D64)-1),(F64/D64)-1))),0)</f>
        <v>-1.8</v>
      </c>
      <c r="J64" s="10">
        <f>IFERROR(IF(E64=F64,0,IF(F64&gt;E64,ABS((F64/E64)-1),IF(AND(F64&lt;E64,E64&lt;0),-((F64/E64)-1),(F64/E64)-1))),0)</f>
        <v>0.28888888888888886</v>
      </c>
    </row>
    <row r="65" spans="2:10" ht="17.25" customHeight="1" x14ac:dyDescent="0.25">
      <c r="B65" s="48" t="s">
        <v>35</v>
      </c>
      <c r="C65" s="27"/>
      <c r="D65" s="40">
        <f>D20/SUM(Müügitulud[eelmine periood])</f>
        <v>1</v>
      </c>
      <c r="E65" s="40">
        <f>E20/SUM(Müügitulud[Eelarve])</f>
        <v>0.86</v>
      </c>
      <c r="F65" s="41">
        <f>F20/SUM(Müügitulud[[praegune periood ]])</f>
        <v>0.84444444444444444</v>
      </c>
      <c r="I65" s="7"/>
      <c r="J65" s="5"/>
    </row>
    <row r="66" spans="2:10" ht="17.25" customHeight="1" thickBot="1" x14ac:dyDescent="0.3">
      <c r="B66" s="49" t="s">
        <v>36</v>
      </c>
      <c r="C66" s="27"/>
      <c r="D66" s="50">
        <f>D64/SUM(Müügitulud[eelmine periood])</f>
        <v>1</v>
      </c>
      <c r="E66" s="50">
        <f>E64/SUM(Müügitulud[Eelarve])</f>
        <v>-0.9</v>
      </c>
      <c r="F66" s="51">
        <f>F64/SUM(Müügitulud[[praegune periood ]])</f>
        <v>-0.71111111111111114</v>
      </c>
      <c r="I66" s="7"/>
      <c r="J66" s="5"/>
    </row>
  </sheetData>
  <mergeCells count="6">
    <mergeCell ref="B63:J63"/>
    <mergeCell ref="B11:J11"/>
    <mergeCell ref="B19:J19"/>
    <mergeCell ref="B28:J28"/>
    <mergeCell ref="B43:J43"/>
    <mergeCell ref="B49:J49"/>
  </mergeCells>
  <conditionalFormatting sqref="F20">
    <cfRule type="expression" dxfId="114" priority="23">
      <formula>$F$20&lt;$E$20</formula>
    </cfRule>
  </conditionalFormatting>
  <conditionalFormatting sqref="F50">
    <cfRule type="expression" dxfId="113" priority="19">
      <formula>$F$50&gt;$E$50</formula>
    </cfRule>
  </conditionalFormatting>
  <conditionalFormatting sqref="F52">
    <cfRule type="expression" dxfId="112" priority="26">
      <formula>$F$52&lt;$E$52</formula>
    </cfRule>
  </conditionalFormatting>
  <conditionalFormatting sqref="F64">
    <cfRule type="expression" dxfId="111" priority="17">
      <formula>$F$64&lt;$E$64</formula>
    </cfRule>
  </conditionalFormatting>
  <conditionalFormatting sqref="F65">
    <cfRule type="expression" dxfId="110" priority="16">
      <formula>$F$65&lt;$E$65</formula>
    </cfRule>
  </conditionalFormatting>
  <conditionalFormatting sqref="F66">
    <cfRule type="expression" dxfId="109" priority="15">
      <formula>$F$66&lt;$E$66</formula>
    </cfRule>
  </conditionalFormatting>
  <conditionalFormatting sqref="F54">
    <cfRule type="expression" dxfId="108" priority="14">
      <formula>$F$54&lt;$E$54</formula>
    </cfRule>
  </conditionalFormatting>
  <conditionalFormatting sqref="F10">
    <cfRule type="expression" dxfId="107" priority="40">
      <formula>#REF!&lt;#REF!</formula>
    </cfRule>
  </conditionalFormatting>
  <conditionalFormatting sqref="F18">
    <cfRule type="expression" dxfId="106" priority="42">
      <formula>#REF!&gt;#REF!</formula>
    </cfRule>
  </conditionalFormatting>
  <conditionalFormatting sqref="F27">
    <cfRule type="expression" dxfId="105" priority="44">
      <formula>#REF!&gt;#REF!</formula>
    </cfRule>
  </conditionalFormatting>
  <conditionalFormatting sqref="F42">
    <cfRule type="expression" dxfId="104" priority="46">
      <formula>#REF!&gt;#REF!</formula>
    </cfRule>
  </conditionalFormatting>
  <conditionalFormatting sqref="F48">
    <cfRule type="expression" dxfId="103" priority="48">
      <formula>#REF!&gt;#REF!</formula>
    </cfRule>
  </conditionalFormatting>
  <conditionalFormatting sqref="F62">
    <cfRule type="expression" dxfId="102" priority="50">
      <formula>#REF!&gt;#REF!</formula>
    </cfRule>
  </conditionalFormatting>
  <printOptions horizontalCentered="1"/>
  <pageMargins left="0.5" right="0.5" top="0.5" bottom="0.5" header="0.3" footer="0.3"/>
  <pageSetup scale="58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$E$20</xm:f>
              </x14:cfvo>
              <x14:cfIcon iconSet="NoIcons" iconId="0"/>
              <x14:cfIcon iconSet="3Flags" iconId="0"/>
              <x14:cfIcon iconSet="NoIcons" iconId="0"/>
            </x14:iconSet>
          </x14:cfRule>
          <xm:sqref>F20</xm:sqref>
        </x14:conditionalFormatting>
        <x14:conditionalFormatting xmlns:xm="http://schemas.microsoft.com/office/excel/2006/main">
          <x14:cfRule type="iconSet" priority="32" id="{03B120E5-BFF8-4F67-8E92-4D033CA3C56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$E$50</xm:f>
              </x14:cfvo>
              <x14:cfIcon iconSet="NoIcons" iconId="0"/>
              <x14:cfIcon iconSet="NoIcons" iconId="0"/>
              <x14:cfIcon iconSet="3Flags" iconId="0"/>
            </x14:iconSet>
          </x14:cfRule>
          <xm:sqref>F50</xm:sqref>
        </x14:conditionalFormatting>
        <x14:conditionalFormatting xmlns:xm="http://schemas.microsoft.com/office/excel/2006/main">
          <x14:cfRule type="iconSet" priority="31" id="{48A4BE5D-A4DA-4FDF-95EE-A5E424165E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$E$52</xm:f>
              </x14:cfvo>
              <x14:cfIcon iconSet="NoIcons" iconId="0"/>
              <x14:cfIcon iconSet="3Flags" iconId="0"/>
              <x14:cfIcon iconSet="NoIcons" iconId="0"/>
            </x14:iconSet>
          </x14:cfRule>
          <xm:sqref>F52</xm:sqref>
        </x14:conditionalFormatting>
        <x14:conditionalFormatting xmlns:xm="http://schemas.microsoft.com/office/excel/2006/main">
          <x14:cfRule type="iconSet" priority="29" id="{B2BDBE65-8875-48C9-9DF0-F8634957C8F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$E$64</xm:f>
              </x14:cfvo>
              <x14:cfIcon iconSet="NoIcons" iconId="0"/>
              <x14:cfIcon iconSet="3Flags" iconId="0"/>
              <x14:cfIcon iconSet="NoIcons" iconId="0"/>
            </x14:iconSet>
          </x14:cfRule>
          <xm:sqref>F64</xm:sqref>
        </x14:conditionalFormatting>
        <x14:conditionalFormatting xmlns:xm="http://schemas.microsoft.com/office/excel/2006/main">
          <x14:cfRule type="iconSet" priority="28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$E$65</xm:f>
              </x14:cfvo>
              <x14:cfIcon iconSet="NoIcons" iconId="0"/>
              <x14:cfIcon iconSet="3Flags" iconId="0"/>
              <x14:cfIcon iconSet="NoIcons" iconId="0"/>
            </x14:iconSet>
          </x14:cfRule>
          <xm:sqref>F65</xm:sqref>
        </x14:conditionalFormatting>
        <x14:conditionalFormatting xmlns:xm="http://schemas.microsoft.com/office/excel/2006/main">
          <x14:cfRule type="iconSet" priority="27" id="{B98CBF25-6B3C-4CB0-972B-436F436472B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$E$66</xm:f>
              </x14:cfvo>
              <x14:cfIcon iconSet="NoIcons" iconId="0"/>
              <x14:cfIcon iconSet="3Flags" iconId="0"/>
              <x14:cfIcon iconSet="NoIcons" iconId="0"/>
            </x14:iconSet>
          </x14:cfRule>
          <xm:sqref>F66</xm:sqref>
        </x14:conditionalFormatting>
        <x14:conditionalFormatting xmlns:xm="http://schemas.microsoft.com/office/excel/2006/main">
          <x14:cfRule type="iconSet" priority="13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$E$54</xm:f>
              </x14:cfvo>
              <x14:cfIcon iconSet="NoIcons" iconId="0"/>
              <x14:cfIcon iconSet="3Flags" iconId="0"/>
              <x14:cfIcon iconSet="NoIcons" iconId="0"/>
            </x14:iconSet>
          </x14:cfRule>
          <xm:sqref>F54</xm:sqref>
        </x14:conditionalFormatting>
        <x14:conditionalFormatting xmlns:xm="http://schemas.microsoft.com/office/excel/2006/main">
          <x14:cfRule type="iconSet" priority="41" id="{33684BEC-837A-4CCF-BE76-B3FBEDA32068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#REF!</xm:f>
              </x14:cfvo>
              <x14:cfIcon iconSet="NoIcons" iconId="0"/>
              <x14:cfIcon iconSet="3Flags" iconId="0"/>
              <x14:cfIcon iconSet="NoIcons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3" id="{5F87282E-BCF0-406A-91B6-AB19BEE923B3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#REF!</xm:f>
              </x14:cfvo>
              <x14:cfIcon iconSet="NoIcons" iconId="0"/>
              <x14:cfIcon iconSet="NoIcons" iconId="0"/>
              <x14:cfIcon iconSet="3Flag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45" id="{648924E1-96C1-4DB0-A61A-15DC11E94690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#REF!</xm:f>
              </x14:cfvo>
              <x14:cfIcon iconSet="NoIcons" iconId="0"/>
              <x14:cfIcon iconSet="NoIcons" iconId="0"/>
              <x14:cfIcon iconSet="3Flags" iconId="0"/>
            </x14:iconSet>
          </x14:cfRule>
          <xm:sqref>F27</xm:sqref>
        </x14:conditionalFormatting>
        <x14:conditionalFormatting xmlns:xm="http://schemas.microsoft.com/office/excel/2006/main">
          <x14:cfRule type="iconSet" priority="47" id="{DF29ECB2-96D6-47E6-BF97-6EBF1E45D9C9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#REF!</xm:f>
              </x14:cfvo>
              <x14:cfIcon iconSet="NoIcons" iconId="0"/>
              <x14:cfIcon iconSet="NoIcons" iconId="0"/>
              <x14:cfIcon iconSet="3Flags" iconId="0"/>
            </x14:iconSet>
          </x14:cfRule>
          <xm:sqref>F42</xm:sqref>
        </x14:conditionalFormatting>
        <x14:conditionalFormatting xmlns:xm="http://schemas.microsoft.com/office/excel/2006/main">
          <x14:cfRule type="iconSet" priority="49" id="{6C1AD39A-A6EE-42E4-AB4D-E62A1956469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#REF!</xm:f>
              </x14:cfvo>
              <x14:cfIcon iconSet="NoIcons" iconId="0"/>
              <x14:cfIcon iconSet="NoIcons" iconId="0"/>
              <x14:cfIcon iconSet="3Flags" iconId="0"/>
            </x14:iconSet>
          </x14:cfRule>
          <xm:sqref>F48</xm:sqref>
        </x14:conditionalFormatting>
        <x14:conditionalFormatting xmlns:xm="http://schemas.microsoft.com/office/excel/2006/main">
          <x14:cfRule type="iconSet" priority="51" id="{7A998D09-42F0-44B8-B934-1AE2EA6127E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#REF!</xm:f>
              </x14:cfvo>
              <x14:cfIcon iconSet="NoIcons" iconId="0"/>
              <x14:cfIcon iconSet="NoIcons" iconId="0"/>
              <x14:cfIcon iconSet="3Flags" iconId="0"/>
            </x14:iconSet>
          </x14:cfRule>
          <xm:sqref>F62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848680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>Complete</EditorialStatus>
    <Markets xmlns="e6915d0e-cf05-431d-933b-d1cc56028ad4"/>
    <OriginAsset xmlns="e6915d0e-cf05-431d-933b-d1cc56028ad4" xsi:nil="true"/>
    <AssetStart xmlns="e6915d0e-cf05-431d-933b-d1cc56028ad4">2012-07-27T02:56:00+00:00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215375</Value>
    </PublishStatusLookup>
    <APAuthor xmlns="e6915d0e-cf05-431d-933b-d1cc56028ad4">
      <UserInfo>
        <DisplayName>REDMOND\v-sa</DisplayName>
        <AccountId>2467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>TP</AssetType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true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2007 Default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TP103107655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Props1.xml><?xml version="1.0" encoding="utf-8"?>
<ds:datastoreItem xmlns:ds="http://schemas.openxmlformats.org/officeDocument/2006/customXml" ds:itemID="{05EEFCCF-8D70-4CEC-9CB7-6D1A55FC6FC2}"/>
</file>

<file path=customXml/itemProps2.xml><?xml version="1.0" encoding="utf-8"?>
<ds:datastoreItem xmlns:ds="http://schemas.openxmlformats.org/officeDocument/2006/customXml" ds:itemID="{99B5F928-863D-4F77-A954-F73445D561B7}"/>
</file>

<file path=customXml/itemProps3.xml><?xml version="1.0" encoding="utf-8"?>
<ds:datastoreItem xmlns:ds="http://schemas.openxmlformats.org/officeDocument/2006/customXml" ds:itemID="{D5FB67BA-F482-4378-AA10-DE20033C7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Tulude ja kulude aruanne</vt:lpstr>
      <vt:lpstr>MajandusaastaAlguskuupäev</vt:lpstr>
      <vt:lpstr>'Tulude ja kulude aruanne'!Prinditiitlid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2012-07-26T17:47:16Z</dcterms:created>
  <dcterms:modified xsi:type="dcterms:W3CDTF">2012-10-12T03:07:45Z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