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filterPrivacy="1" codeName="ThisWorkbook"/>
  <bookViews>
    <workbookView xWindow="-120" yWindow="-120" windowWidth="24240" windowHeight="17640" xr2:uid="{00000000-000D-0000-FFFF-FFFF00000000}"/>
  </bookViews>
  <sheets>
    <sheet name="Algus" sheetId="5" r:id="rId1"/>
    <sheet name="Kõrgkooli kuueelarve" sheetId="3" r:id="rId2"/>
    <sheet name="diagramm_arvutused" sheetId="4" state="hidden" r:id="rId3"/>
  </sheets>
  <definedNames>
    <definedName name="_xlnm._FilterDatabase" localSheetId="1" hidden="1">'Kõrgkooli kuueelarve'!#REF!</definedName>
    <definedName name="Alguskuupäev">DATEVALUE("1-"&amp;ValitudAlguskuu&amp;"-" &amp;YEAR(TODAY()))</definedName>
    <definedName name="EsimeneKuu">UPPER(TEXT(Alguskuupäev,"mmm "))</definedName>
    <definedName name="JärgmineKuu">UPPER(TEXT(EOMONTH(VALUE('Kõrgkooli kuueelarve'!XFD1 &amp; "1"),0)+1,"mmm "))</definedName>
    <definedName name="KategooriadKulu">{"tuba ja majutus";"õppemaks ja tasud";"raamatud ja muud õppematerjalid";"transport";"valikulised kulud";"muud kulud"}</definedName>
    <definedName name="KategooriadTulu">{"finantstoetus";"palk (pärast makse)";"toetus perekonnalt";"säästudest";"muud"}</definedName>
    <definedName name="KerimisribaVäärtus">diagramm_arvutused!$D$13</definedName>
    <definedName name="Perioodid">'Kõrgkooli kuueelarve'!$C$27:$O$27</definedName>
    <definedName name="ProtsendidKulu">'Kõrgkooli kuueelarve'!$P$40,'Kõrgkooli kuueelarve'!$P$45,'Kõrgkooli kuueelarve'!$P$49,'Kõrgkooli kuueelarve'!$P$53,'Kõrgkooli kuueelarve'!$P$59,'Kõrgkooli kuueelarve'!$P$67</definedName>
    <definedName name="ProtsendidTulu">'Kõrgkooli kuueelarve'!$P$32:$P$36</definedName>
    <definedName name="tulu_protsent_valitud_periood">'Kõrgkooli kuueelarve'!$P$32:$P$36</definedName>
    <definedName name="ValitudAlguskuu">'Kõrgkooli kuueelarve'!$B$25</definedName>
    <definedName name="ValitudPeriood">INDEX(Perioodid,,KerimisribaVäärtus)</definedName>
    <definedName name="ValitudPerioodOnRahastatud">INDEX('Kõrgkooli kuueelarve'!$C$37:$O$37,,ValitudPerioodVeerg)&gt;=INDEX('Kõrgkooli kuueelarve'!$C$72:$O$72,,ValitudPerioodVeerg)</definedName>
    <definedName name="ValitudPerioodRahavoogNegatiivne">INDEX('Kõrgkooli kuueelarve'!$C$28:$O$28,,ValitudPerioodVeerg) * NOT(ValitudPerioodOnRahastatud)</definedName>
    <definedName name="ValitudPerioodRahavoogNegatiivne_Peegel">CHOOSE({1,2,3},0,ValitudPerioodRahavoogNegatiivne,-(MAX(ABS(ValitudPerioodRahavoogNegatiivne),ValitudPerioodRahavoogPositiivne)))</definedName>
    <definedName name="ValitudPerioodRahavoogPositiivne">INDEX('Kõrgkooli kuueelarve'!$C$28:$O$28,,ValitudPerioodVeerg) * ValitudPerioodOnRahastatud</definedName>
    <definedName name="ValitudPerioodRahavoogPositiivne_Peegel">CHOOSE({1,2,3},0,ValitudPerioodRahavoogPositiivne,(MAX(ABS(ValitudPerioodRahavoogNegatiivne),ValitudPerioodRahavoogPositiivne)))</definedName>
    <definedName name="ValitudPerioodVeerg">MATCH(ValitudPeriood,Perioodid,0)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3" l="1"/>
  <c r="F7" i="4" s="1"/>
  <c r="C31" i="3"/>
  <c r="F6" i="4" l="1"/>
  <c r="D27" i="3"/>
  <c r="E27" i="3" s="1"/>
  <c r="F27" i="3" s="1"/>
  <c r="G27" i="3" s="1"/>
  <c r="H27" i="3" s="1"/>
  <c r="I27" i="3" s="1"/>
  <c r="J27" i="3" s="1"/>
  <c r="K27" i="3" s="1"/>
  <c r="L27" i="3" s="1"/>
  <c r="M27" i="3" s="1"/>
  <c r="N27" i="3" s="1"/>
  <c r="D3" i="4"/>
  <c r="D8" i="4" s="1"/>
  <c r="P12" i="4"/>
  <c r="D6" i="4" l="1"/>
  <c r="D7" i="4"/>
  <c r="D12" i="4"/>
  <c r="C39" i="3"/>
  <c r="D39" i="3" s="1"/>
  <c r="E39" i="3" s="1"/>
  <c r="F39" i="3" s="1"/>
  <c r="G39" i="3" s="1"/>
  <c r="H39" i="3" s="1"/>
  <c r="I39" i="3" s="1"/>
  <c r="J39" i="3" s="1"/>
  <c r="K39" i="3" s="1"/>
  <c r="L39" i="3" s="1"/>
  <c r="M39" i="3" s="1"/>
  <c r="N39" i="3" s="1"/>
  <c r="E12" i="4" l="1"/>
  <c r="D31" i="3"/>
  <c r="E31" i="3" s="1"/>
  <c r="F31" i="3" s="1"/>
  <c r="G31" i="3" s="1"/>
  <c r="H31" i="3" s="1"/>
  <c r="I31" i="3" s="1"/>
  <c r="J31" i="3" s="1"/>
  <c r="K31" i="3" s="1"/>
  <c r="L31" i="3" s="1"/>
  <c r="M31" i="3" s="1"/>
  <c r="N31" i="3" s="1"/>
  <c r="F12" i="4" l="1"/>
  <c r="G12" i="4" l="1"/>
  <c r="N67" i="3" l="1"/>
  <c r="M67" i="3"/>
  <c r="L67" i="3"/>
  <c r="K67" i="3"/>
  <c r="J67" i="3"/>
  <c r="I67" i="3"/>
  <c r="H67" i="3"/>
  <c r="G67" i="3"/>
  <c r="F67" i="3"/>
  <c r="E67" i="3"/>
  <c r="D67" i="3"/>
  <c r="C67" i="3"/>
  <c r="N37" i="3"/>
  <c r="M37" i="3"/>
  <c r="L37" i="3"/>
  <c r="K37" i="3"/>
  <c r="J37" i="3"/>
  <c r="I37" i="3"/>
  <c r="H37" i="3"/>
  <c r="G37" i="3"/>
  <c r="F37" i="3"/>
  <c r="E37" i="3"/>
  <c r="D37" i="3"/>
  <c r="C37" i="3"/>
  <c r="O36" i="3"/>
  <c r="O35" i="3"/>
  <c r="O34" i="3"/>
  <c r="O33" i="3"/>
  <c r="O32" i="3"/>
  <c r="N59" i="3"/>
  <c r="M59" i="3"/>
  <c r="L59" i="3"/>
  <c r="K59" i="3"/>
  <c r="J59" i="3"/>
  <c r="I59" i="3"/>
  <c r="H59" i="3"/>
  <c r="G59" i="3"/>
  <c r="F59" i="3"/>
  <c r="E59" i="3"/>
  <c r="D59" i="3"/>
  <c r="C59" i="3"/>
  <c r="O61" i="3"/>
  <c r="O70" i="3"/>
  <c r="O69" i="3"/>
  <c r="O68" i="3"/>
  <c r="O65" i="3"/>
  <c r="O64" i="3"/>
  <c r="O63" i="3"/>
  <c r="O62" i="3"/>
  <c r="O60" i="3"/>
  <c r="N53" i="3"/>
  <c r="M53" i="3"/>
  <c r="L53" i="3"/>
  <c r="K53" i="3"/>
  <c r="J53" i="3"/>
  <c r="I53" i="3"/>
  <c r="H53" i="3"/>
  <c r="G53" i="3"/>
  <c r="F53" i="3"/>
  <c r="E53" i="3"/>
  <c r="D53" i="3"/>
  <c r="C53" i="3"/>
  <c r="O57" i="3"/>
  <c r="O56" i="3"/>
  <c r="O55" i="3"/>
  <c r="O54" i="3"/>
  <c r="O47" i="3"/>
  <c r="N49" i="3"/>
  <c r="M49" i="3"/>
  <c r="L49" i="3"/>
  <c r="K49" i="3"/>
  <c r="J49" i="3"/>
  <c r="I49" i="3"/>
  <c r="H49" i="3"/>
  <c r="G49" i="3"/>
  <c r="F49" i="3"/>
  <c r="E49" i="3"/>
  <c r="D49" i="3"/>
  <c r="C49" i="3"/>
  <c r="O51" i="3"/>
  <c r="O50" i="3"/>
  <c r="N45" i="3"/>
  <c r="M45" i="3"/>
  <c r="L45" i="3"/>
  <c r="K45" i="3"/>
  <c r="J45" i="3"/>
  <c r="I45" i="3"/>
  <c r="H45" i="3"/>
  <c r="G45" i="3"/>
  <c r="F45" i="3"/>
  <c r="E45" i="3"/>
  <c r="D45" i="3"/>
  <c r="C45" i="3"/>
  <c r="O46" i="3"/>
  <c r="N40" i="3"/>
  <c r="M40" i="3"/>
  <c r="L40" i="3"/>
  <c r="K40" i="3"/>
  <c r="J40" i="3"/>
  <c r="I40" i="3"/>
  <c r="H40" i="3"/>
  <c r="G40" i="3"/>
  <c r="F40" i="3"/>
  <c r="E40" i="3"/>
  <c r="D40" i="3"/>
  <c r="C40" i="3"/>
  <c r="O43" i="3"/>
  <c r="O42" i="3"/>
  <c r="O41" i="3"/>
  <c r="H12" i="4" l="1"/>
  <c r="I12" i="4"/>
  <c r="O37" i="3"/>
  <c r="O45" i="3"/>
  <c r="O53" i="3"/>
  <c r="O49" i="3"/>
  <c r="O59" i="3"/>
  <c r="O40" i="3"/>
  <c r="O67" i="3"/>
  <c r="J72" i="3"/>
  <c r="J28" i="3" s="1"/>
  <c r="D72" i="3"/>
  <c r="D28" i="3" s="1"/>
  <c r="M72" i="3"/>
  <c r="M28" i="3" s="1"/>
  <c r="G72" i="3"/>
  <c r="G28" i="3" s="1"/>
  <c r="H72" i="3"/>
  <c r="H28" i="3" s="1"/>
  <c r="N72" i="3"/>
  <c r="N28" i="3" s="1"/>
  <c r="C72" i="3"/>
  <c r="E72" i="3"/>
  <c r="E28" i="3" s="1"/>
  <c r="K72" i="3"/>
  <c r="K28" i="3" s="1"/>
  <c r="L72" i="3"/>
  <c r="L28" i="3" s="1"/>
  <c r="F72" i="3"/>
  <c r="F28" i="3" s="1"/>
  <c r="I72" i="3"/>
  <c r="I28" i="3" s="1"/>
  <c r="J12" i="4" l="1"/>
  <c r="O72" i="3"/>
  <c r="C28" i="3"/>
  <c r="E8" i="4" l="1"/>
  <c r="K12" i="4"/>
  <c r="O28" i="3"/>
  <c r="M29" i="3"/>
  <c r="L29" i="3"/>
  <c r="F29" i="3"/>
  <c r="K29" i="3"/>
  <c r="E29" i="3"/>
  <c r="G29" i="3"/>
  <c r="J29" i="3"/>
  <c r="D29" i="3"/>
  <c r="I29" i="3"/>
  <c r="C29" i="3"/>
  <c r="N29" i="3"/>
  <c r="H29" i="3"/>
  <c r="F8" i="4" l="1"/>
  <c r="M5" i="3" s="1"/>
  <c r="L12" i="4"/>
  <c r="M12" i="4" l="1"/>
  <c r="N12" i="4" l="1"/>
  <c r="P51" i="3" l="1"/>
  <c r="L15" i="4" l="1"/>
  <c r="P40" i="3"/>
  <c r="L14" i="4"/>
  <c r="B5" i="3"/>
  <c r="D14" i="4"/>
  <c r="P46" i="3"/>
  <c r="K14" i="4"/>
  <c r="P28" i="3"/>
  <c r="P70" i="3"/>
  <c r="P47" i="3"/>
  <c r="O15" i="4"/>
  <c r="O14" i="4"/>
  <c r="P45" i="3"/>
  <c r="I14" i="4"/>
  <c r="G14" i="4"/>
  <c r="P32" i="3"/>
  <c r="D19" i="4" s="1"/>
  <c r="P34" i="3"/>
  <c r="D21" i="4" s="1"/>
  <c r="P33" i="3"/>
  <c r="D20" i="4" s="1"/>
  <c r="P56" i="3"/>
  <c r="P15" i="4"/>
  <c r="P67" i="3"/>
  <c r="E5" i="3"/>
  <c r="P41" i="3"/>
  <c r="O12" i="4"/>
  <c r="J15" i="4"/>
  <c r="P36" i="3"/>
  <c r="D23" i="4" s="1"/>
  <c r="P49" i="3"/>
  <c r="P69" i="3"/>
  <c r="P55" i="3"/>
  <c r="P72" i="3"/>
  <c r="F14" i="4"/>
  <c r="P65" i="3"/>
  <c r="P35" i="3"/>
  <c r="D22" i="4" s="1"/>
  <c r="P64" i="3"/>
  <c r="P61" i="3"/>
  <c r="P43" i="3"/>
  <c r="P54" i="3"/>
  <c r="P59" i="3"/>
  <c r="M14" i="4"/>
  <c r="P57" i="3"/>
  <c r="D15" i="4"/>
  <c r="P14" i="4"/>
  <c r="K15" i="4"/>
  <c r="P50" i="3"/>
  <c r="F15" i="4"/>
  <c r="M15" i="4"/>
  <c r="P63" i="3"/>
  <c r="I15" i="4"/>
  <c r="P37" i="3"/>
  <c r="N15" i="4"/>
  <c r="H14" i="4"/>
  <c r="P68" i="3"/>
  <c r="N14" i="4"/>
  <c r="P26" i="3"/>
  <c r="H15" i="4"/>
  <c r="P53" i="3"/>
  <c r="E14" i="4"/>
  <c r="J14" i="4"/>
  <c r="G15" i="4"/>
  <c r="P62" i="3"/>
  <c r="E15" i="4"/>
  <c r="P42" i="3"/>
  <c r="P60" i="3"/>
  <c r="M4" i="3" l="1"/>
  <c r="B4" i="3"/>
  <c r="E4" i="3"/>
</calcChain>
</file>

<file path=xl/sharedStrings.xml><?xml version="1.0" encoding="utf-8"?>
<sst xmlns="http://schemas.openxmlformats.org/spreadsheetml/2006/main" count="70" uniqueCount="61">
  <si>
    <t>TEAVE SELLE MALLI KOHTA</t>
  </si>
  <si>
    <t>Kasutage seda kõrgkooli kuueelarve töölehte sissetulekute, väljaminekute ja rahavoo jälgimiseks.</t>
  </si>
  <si>
    <t>Sisestage igakuised sissetulekud ja väljaminekud, et arvutada sissetulekute ja väljaminekute kogusumma.</t>
  </si>
  <si>
    <t>Märkus. </t>
  </si>
  <si>
    <t>Töölehe veerus A on toodud lisajuhised. See tekst on tahtlikult peidetud. Teksti eemaldamiseks valige veerg A ja seejärel käsk KUSTUTA. Teksti kuvamiseks valige veerg A ja muutke seejärel fondi värvi.</t>
  </si>
  <si>
    <t>Valige paremal asuvas lahtris kuu. Valikuvariantide kuvamiseks vajutage klahvikombinatsiooni ALT + ALLANOOL, seejärel tehke soovitud valik ALLANOOLE ja sisestusklahvi (ENTER) abil.</t>
  </si>
  <si>
    <t>Kõrgkooli kuueelarve</t>
  </si>
  <si>
    <t>Selles lahtris on rõngasdiagramm, mis näitab valitud kuu või aasta sissetulekute kokkuvõtet.</t>
  </si>
  <si>
    <t>Selles lahtris on joondiagramm, mis näitab valitud kuu või aasta rahavoogu.</t>
  </si>
  <si>
    <t>Selles lahtris on liugur.</t>
  </si>
  <si>
    <t>JAAN</t>
  </si>
  <si>
    <t>Igakuine saldo pärast kulude maha arvestamist</t>
  </si>
  <si>
    <t>Rahavoog</t>
  </si>
  <si>
    <t>Kumulatiivne rahavoog</t>
  </si>
  <si>
    <t>KUUSISSETULEK</t>
  </si>
  <si>
    <t>Teile makstav finantstoetus (toetused, stipendiumid, laenud)</t>
  </si>
  <si>
    <t>Netopalk</t>
  </si>
  <si>
    <t>Pere rahaline toetus</t>
  </si>
  <si>
    <t>Kasutatud säästud</t>
  </si>
  <si>
    <t>Muu (lastetoetus, riigiabi, kingitused jne)</t>
  </si>
  <si>
    <t>SISSETULEKUD KOKKU</t>
  </si>
  <si>
    <t>KUUVÄLJAMINEK</t>
  </si>
  <si>
    <t>Tuba ja majutus</t>
  </si>
  <si>
    <t>Õppemaks ja tasud</t>
  </si>
  <si>
    <t>Raamatud ja tarvikud</t>
  </si>
  <si>
    <t>Transport</t>
  </si>
  <si>
    <t>Valikulised</t>
  </si>
  <si>
    <t>Muud kulud</t>
  </si>
  <si>
    <t>KULUD KOKKU</t>
  </si>
  <si>
    <t>Selles lahtris on rõngasdiagramm, mis näitab valitud kuu või aasta väljaminekute kokkuvõtet.</t>
  </si>
  <si>
    <t>Selles lahtris on lintdiagramm, mis näitab valitud kuu või aasta positiivset ja negatiivset rahavoogu.</t>
  </si>
  <si>
    <t xml:space="preserve">AASTA  </t>
  </si>
  <si>
    <t xml:space="preserve">KASVU % </t>
  </si>
  <si>
    <t>***See leht peaks jääma PEIDETUKS***</t>
  </si>
  <si>
    <t xml:space="preserve">Kerimisriba väärtus: </t>
  </si>
  <si>
    <t xml:space="preserve">Rahavoogude diagramm: </t>
  </si>
  <si>
    <t xml:space="preserve">Kumulatiivne: </t>
  </si>
  <si>
    <t>SISSETULEKUTE DIAGRAMMI ANDMED</t>
  </si>
  <si>
    <t>Dünaamilised diagrammi tiitlid</t>
  </si>
  <si>
    <t>Sellel töölehel saate luua kõrgkooli kuueelarve. Paremal asuvas lahtris ja lahtris B1 on selle töölehe pealkiri. Töölehe kasutamise kohta käivad kasulikud juhised leiate selle veeru lahtritest. Järgmised juhised on toodud lahtris A4.</t>
  </si>
  <si>
    <t xml:space="preserve">Silt Sissetulek on parempoolses lahtris, silt Väljaminekud lahtris E4 ja silt Rahavoog lahtris M4. </t>
  </si>
  <si>
    <t>Paremal asuvas lahtris arvutatakse automaatselt sissetulek, väljaminekud lahtris E5 ja rahavoog lahtris M5.</t>
  </si>
  <si>
    <t>Automaatselt värskendatakse paremal lahtris sissetulekute kokkuvõtet kuvav rõngasdiagramm, lahtris E6 väljaminekute kokkuvõte ning lahtris M6 joondiagramm, mis kuvab positiivset ja negatiivset rahavoogu. Järgmine juhis on lahtris A17.</t>
  </si>
  <si>
    <t>Paremal lahtris on rahavoog joondiagramm. Järgmised juhised on toodud lahtris A21.</t>
  </si>
  <si>
    <t>Kasutage kuu või aasta sissetulekute, väljaminekute ning rahavoo andmete ja diagrammide kuvamiseks liugurit. Järgmine juhis on lahtris A25.</t>
  </si>
  <si>
    <t>Valitud ajavahemik värskendatakse lahtris P26 automaatselt.</t>
  </si>
  <si>
    <t>Selles reas on sildid, paremal asuvas lahtris silt Kuu rahavoog pärast väljaminekute maha arvestamist, lahtrivahemikus C27–N27 kuud, lahtris O27 aasta ning protsentuaalne kasv lahtris P27.</t>
  </si>
  <si>
    <t>Kasutage kuu ja aasta sissetuleku, väljaminekute ja rahavoog diagrammide kuvamiseks liugurit.</t>
  </si>
  <si>
    <t>Rahavoog arvutatakse automaatselt ja rahavoo diagramm värskendatakse teie eest.</t>
  </si>
  <si>
    <t>Paremal asuvas lahtris on silt Rahavoog. Lahtrivahemikus C28–N28 arvutatakse automaatselt iga kuu rahavoog, aastane rahavoog lahtris O28 ja protsentuaalne kasv lahtris P28. Minigraafik värskendatakse automaatselt lahtris Q28.</t>
  </si>
  <si>
    <t>Paremal asuvas lahtris on silt Kumulatiivne rahavoog. Lahtrivahemikus C29–N29 arvutatakse automaatselt iga kuu kumulatiivne rahavoog, aastane kumulatiivne rahavoog lahtris O29 ja protsentuaalne kasv lahtris P29. Minigraafik värskendatakse automaatselt lahtris Q29. Järgmine juhis on lahtris A31.</t>
  </si>
  <si>
    <t>Paremal asuvas lahtris on silt Kuuväljaminek, lahtrivahemikus C39–N39 kuud, lahtris O39 silt Aasta ja lahtris P39 silt Protsentuaalne kasv.</t>
  </si>
  <si>
    <t>Sisestage parempoolses lahtris väljaminekuüksus või muutke seda, ja lahtrivahemikus C40–N43 selle igakuised summad. Kogusumma aastas arvutatakse automaatselt lahtrivahemikus O40–O43 ja protsentuaalne kasv lahtrivahemikus P40–P43. Minigraafik värskendatakse automaatselt lahtris Q40. Järgmised juhised on toodud lahtris A45.</t>
  </si>
  <si>
    <t>Sisestage parempoolses lahtris väljaminekuüksus või muutke seda, ja lahtrivahemikus C53–N57 selle igakuised summad. Kogusumma aastas arvutatakse automaatselt lahtrivahemikus O53–O57 ja protsentuaalne kasv lahtrivahemikus P53–P57. Minigraafik värskendatakse automaatselt lahtris Q53. Järgmised juhised on toodud lahtris A59.</t>
  </si>
  <si>
    <t>Sisestage parempoolses lahtris väljaminekuüksus või muutke seda, ja lahtrivahemikus C59–N65 selle igakuised summad. Kogusumma aastas arvutatakse automaatselt lahtrivahemikus O59–O65 ja protsentuaalne kasv lahtrivahemikus P59–P65. Minigraafik värskendatakse automaatselt lahtris Q59. Järgmine juhis on lahtris A67.</t>
  </si>
  <si>
    <t>Sisestage parempoolses lahtris väljaminekuüksus või muutke seda, ja lahtrivahemikus C67–N70 selle igakuised summad. Kogusumma aastas arvutatakse automaatselt lahtrivahemikus O67–O70 ja protsentuaalne kasv lahtrivahemikus P67–P70. Minigraafik värskendatakse automaatselt lahtris Q67. Järgmine juhis on toodud lahtris A72.</t>
  </si>
  <si>
    <t>Parempoolses lahtris on silt Kulud kokku. Igakuised Kulud kokku arvutatakse automaatselt lahtrivahemikus C72–N72, aastakulud lahtris O72 ja protsentuaalne kasv lahtris P72. Minigraafik värskendatakse automaatselt lahtris Q72.</t>
  </si>
  <si>
    <t>Parempoolses lahtris on silt Sissetulekud kokku. Lahtrivahemikus C37–N37 arvutatakse automaatselt iga sissetulekud kokku kogusumma, aastane sissetulek lahtris O37 ja protsentuaalne kasv lahtris P37. Minigraafik värskendatakse automaatselt lahtris Q37. Järgmine juhis on lahtris A39.</t>
  </si>
  <si>
    <t>Sisestage parempoolses lahtris väljaminekuüksus või muutke seda, ja lahtrivahemikus C45–N47 selle igakuised summad. Kogusumma aastas arvutatakse automaatselt lahtrivahemikus O45–O47 ja protsentuaalne kasv lahtrivahemikus P45–P47. Minigraafik värskendatakse automaatselt lahtris Q45. Järgmine juhis on lahtris A49.</t>
  </si>
  <si>
    <t>Sisestage parempoolses lahtris väljaminekuüksus või muutke seda, ja lahtrivahemikus C49–N51 selle igakuised summad. Kogusumma aastas arvutatakse automaatselt lahtrivahemikus O49–O51 ja protsentuaalne kasv lahtrivahemikus P49–P51. Minigraafik värskendatakse automaatselt lahtris Q49. Järgmised juhised on toodud lahtris A53.</t>
  </si>
  <si>
    <t>Paremal asuvas lahtris on silt Kuusissetulek, lahtrivahemikus C31–N31 kuud, lahtris O31 silt Aasta ja lahtris P31 silt Protsentuaalne kasv. Sisestage kuu sissetulekuüksused lahtrivahemikku B32–B36 ja nende summad lahtrivahemikku C32–N36. Aastane sissetulek arvutatakse automaatselt lahtrivahemikus O32–O36 ja protsentuaalne kasv lahtrivahemikus P32–P36. Järgmine juhis on lahtris A37.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</si>
</sst>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
    <numFmt numFmtId="165" formatCode="0.0%"/>
    <numFmt numFmtId="166" formatCode="0.0%;\(0.0%\)"/>
    <numFmt numFmtId="167" formatCode="#,##0_ ;[Red]\-#,##0\ "/>
    <numFmt numFmtId="168" formatCode="#,##0_ ;[Red]\-#,##0;\-"/>
  </numFmts>
  <fonts count="24" x14ac:knownFonts="1">
    <font>
      <sz val="10"/>
      <color theme="3" tint="0.34998626667073579"/>
      <name val="Trebuchet MS"/>
      <family val="2"/>
      <scheme val="minor"/>
    </font>
    <font>
      <sz val="11"/>
      <color theme="0"/>
      <name val="Trebuchet MS"/>
      <family val="2"/>
      <scheme val="minor"/>
    </font>
    <font>
      <b/>
      <sz val="10.5"/>
      <color theme="0"/>
      <name val="Cambria"/>
      <family val="1"/>
      <scheme val="major"/>
    </font>
    <font>
      <sz val="9"/>
      <color theme="1" tint="0.34998626667073579"/>
      <name val="Trebuchet MS"/>
      <family val="2"/>
      <scheme val="minor"/>
    </font>
    <font>
      <b/>
      <sz val="9"/>
      <color theme="1"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0"/>
      <color theme="1" tint="0.34998626667073579"/>
      <name val="Trebuchet MS"/>
      <family val="2"/>
      <scheme val="minor"/>
    </font>
    <font>
      <sz val="11"/>
      <color theme="3" tint="0.499984740745262"/>
      <name val="Cambria"/>
      <family val="1"/>
      <scheme val="major"/>
    </font>
    <font>
      <b/>
      <sz val="18"/>
      <color theme="0"/>
      <name val="Arial"/>
      <family val="2"/>
    </font>
    <font>
      <b/>
      <sz val="10"/>
      <color theme="3" tint="0.34998626667073579"/>
      <name val="Trebuchet MS"/>
      <family val="2"/>
      <scheme val="minor"/>
    </font>
    <font>
      <b/>
      <sz val="15"/>
      <color theme="4" tint="-0.499984740745262"/>
      <name val="Cambria"/>
      <family val="1"/>
      <scheme val="major"/>
    </font>
    <font>
      <sz val="9"/>
      <color theme="4" tint="-0.499984740745262"/>
      <name val="Trebuchet MS"/>
      <family val="2"/>
      <scheme val="minor"/>
    </font>
    <font>
      <b/>
      <sz val="10.5"/>
      <color theme="4" tint="-0.499984740745262"/>
      <name val="Cambria"/>
      <family val="1"/>
      <scheme val="major"/>
    </font>
    <font>
      <b/>
      <sz val="10"/>
      <color theme="4" tint="-0.499984740745262"/>
      <name val="Cambria"/>
      <family val="1"/>
      <scheme val="major"/>
    </font>
    <font>
      <b/>
      <sz val="42"/>
      <color theme="4" tint="-0.499984740745262"/>
      <name val="Cambria"/>
      <family val="1"/>
      <scheme val="major"/>
    </font>
    <font>
      <b/>
      <sz val="10"/>
      <color theme="4" tint="-0.499984740745262"/>
      <name val="Trebuchet MS"/>
      <family val="2"/>
      <scheme val="minor"/>
    </font>
    <font>
      <b/>
      <sz val="10"/>
      <color theme="5" tint="-0.499984740745262"/>
      <name val="Trebuchet MS"/>
      <family val="2"/>
      <scheme val="minor"/>
    </font>
    <font>
      <sz val="10"/>
      <color theme="5" tint="-0.499984740745262"/>
      <name val="Trebuchet MS"/>
      <family val="2"/>
      <scheme val="minor"/>
    </font>
    <font>
      <sz val="10"/>
      <color theme="0"/>
      <name val="Trebuchet MS"/>
      <family val="2"/>
      <scheme val="minor"/>
    </font>
    <font>
      <sz val="9"/>
      <color theme="0"/>
      <name val="Trebuchet MS"/>
      <family val="2"/>
      <scheme val="minor"/>
    </font>
    <font>
      <sz val="11"/>
      <color theme="0"/>
      <name val="Calibri"/>
      <family val="2"/>
    </font>
    <font>
      <sz val="14"/>
      <color theme="1" tint="0.34998626667073579"/>
      <name val="Trebuchet MS"/>
      <family val="2"/>
      <scheme val="minor"/>
    </font>
    <font>
      <sz val="30"/>
      <color theme="1" tint="0.34998626667073579"/>
      <name val="Trebuchet MS"/>
      <family val="2"/>
      <scheme val="minor"/>
    </font>
  </fonts>
  <fills count="5">
    <fill>
      <patternFill patternType="none"/>
    </fill>
    <fill>
      <patternFill patternType="gray125"/>
    </fill>
    <fill>
      <patternFill patternType="solid">
        <fgColor theme="4"/>
      </patternFill>
    </fill>
    <fill>
      <patternFill patternType="solid">
        <fgColor theme="0" tint="-4.9989318521683403E-2"/>
        <bgColor indexed="64"/>
      </patternFill>
    </fill>
    <fill>
      <patternFill patternType="solid">
        <fgColor theme="4" tint="-0.499984740745262"/>
        <bgColor indexed="64"/>
      </patternFill>
    </fill>
  </fills>
  <borders count="21">
    <border>
      <left/>
      <right/>
      <top/>
      <bottom/>
      <diagonal/>
    </border>
    <border>
      <left/>
      <right/>
      <top/>
      <bottom style="thin">
        <color indexed="64"/>
      </bottom>
      <diagonal/>
    </border>
    <border>
      <left/>
      <right/>
      <top style="medium">
        <color rgb="FFFFFFFF"/>
      </top>
      <bottom/>
      <diagonal/>
    </border>
    <border>
      <left/>
      <right/>
      <top/>
      <bottom style="thin">
        <color theme="4"/>
      </bottom>
      <diagonal/>
    </border>
    <border>
      <left/>
      <right/>
      <top/>
      <bottom style="thick">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diagonal/>
    </border>
    <border>
      <left/>
      <right/>
      <top style="thin">
        <color theme="0" tint="-0.14996795556505021"/>
      </top>
      <bottom style="thin">
        <color theme="0" tint="-0.14996795556505021"/>
      </bottom>
      <diagonal/>
    </border>
    <border>
      <left/>
      <right/>
      <top/>
      <bottom style="double">
        <color theme="0" tint="-0.14996795556505021"/>
      </bottom>
      <diagonal/>
    </border>
    <border>
      <left style="thin">
        <color theme="0"/>
      </left>
      <right/>
      <top style="thick">
        <color theme="0" tint="-0.14996795556505021"/>
      </top>
      <bottom style="thin">
        <color theme="0"/>
      </bottom>
      <diagonal/>
    </border>
    <border>
      <left/>
      <right/>
      <top style="thick">
        <color theme="0" tint="-0.1499679555650502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top/>
      <bottom style="thin">
        <color theme="5" tint="-0.499984740745262"/>
      </bottom>
      <diagonal/>
    </border>
    <border>
      <left/>
      <right/>
      <top/>
      <bottom style="thin">
        <color theme="0"/>
      </bottom>
      <diagonal/>
    </border>
    <border>
      <left/>
      <right/>
      <top style="double">
        <color theme="0" tint="-0.14996795556505021"/>
      </top>
      <bottom style="thin">
        <color theme="5" tint="-0.499984740745262"/>
      </bottom>
      <diagonal/>
    </border>
    <border>
      <left/>
      <right/>
      <top/>
      <bottom style="thin">
        <color theme="4" tint="-0.499984740745262"/>
      </bottom>
      <diagonal/>
    </border>
  </borders>
  <cellStyleXfs count="6">
    <xf numFmtId="0" fontId="0" fillId="0" borderId="0"/>
    <xf numFmtId="0" fontId="1" fillId="2"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1">
    <xf numFmtId="0" fontId="0" fillId="0" borderId="0" xfId="0"/>
    <xf numFmtId="0" fontId="0" fillId="0" borderId="1" xfId="0" applyBorder="1"/>
    <xf numFmtId="0" fontId="0" fillId="0" borderId="0" xfId="0" applyAlignment="1">
      <alignment horizontal="right"/>
    </xf>
    <xf numFmtId="0" fontId="0" fillId="0" borderId="0" xfId="0" applyAlignment="1" applyProtection="1">
      <alignment horizontal="center"/>
      <protection locked="0"/>
    </xf>
    <xf numFmtId="0" fontId="3" fillId="0" borderId="0" xfId="0" applyFont="1"/>
    <xf numFmtId="0" fontId="4" fillId="0" borderId="0" xfId="0" applyFont="1" applyAlignment="1">
      <alignment horizontal="center"/>
    </xf>
    <xf numFmtId="0" fontId="3" fillId="0" borderId="10" xfId="0" applyFont="1" applyBorder="1"/>
    <xf numFmtId="0" fontId="0" fillId="0" borderId="0" xfId="0" applyAlignment="1">
      <alignment horizontal="center"/>
    </xf>
    <xf numFmtId="165" fontId="0" fillId="0" borderId="0" xfId="0" applyNumberFormat="1"/>
    <xf numFmtId="0" fontId="0" fillId="0" borderId="1" xfId="0" applyBorder="1" applyAlignment="1">
      <alignment horizontal="right" indent="5"/>
    </xf>
    <xf numFmtId="0" fontId="7" fillId="3" borderId="0" xfId="0" applyFont="1" applyFill="1"/>
    <xf numFmtId="166" fontId="7" fillId="3" borderId="0" xfId="0" applyNumberFormat="1" applyFont="1" applyFill="1" applyAlignment="1">
      <alignment horizontal="right" indent="1"/>
    </xf>
    <xf numFmtId="0" fontId="7" fillId="3" borderId="2" xfId="0" applyFont="1" applyFill="1" applyBorder="1"/>
    <xf numFmtId="0" fontId="7" fillId="0" borderId="10" xfId="0" applyFont="1" applyBorder="1"/>
    <xf numFmtId="0" fontId="7" fillId="0" borderId="0" xfId="0" applyFont="1"/>
    <xf numFmtId="0" fontId="7" fillId="0" borderId="9" xfId="0" applyFont="1" applyBorder="1"/>
    <xf numFmtId="0" fontId="7" fillId="0" borderId="5" xfId="0" applyFont="1" applyBorder="1"/>
    <xf numFmtId="0" fontId="7" fillId="0" borderId="0" xfId="0" applyFont="1" applyAlignment="1">
      <alignment horizontal="left" indent="2"/>
    </xf>
    <xf numFmtId="0" fontId="0" fillId="0" borderId="0" xfId="0" applyAlignment="1">
      <alignment wrapText="1"/>
    </xf>
    <xf numFmtId="0" fontId="10" fillId="0" borderId="0" xfId="0" applyFont="1" applyAlignment="1">
      <alignment wrapText="1"/>
    </xf>
    <xf numFmtId="0" fontId="11" fillId="0" borderId="0" xfId="0" applyFont="1"/>
    <xf numFmtId="0" fontId="12" fillId="0" borderId="0" xfId="0" applyFont="1"/>
    <xf numFmtId="164" fontId="13" fillId="0" borderId="0" xfId="0" applyNumberFormat="1" applyFont="1" applyAlignment="1">
      <alignment horizontal="center" vertical="center"/>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Alignment="1">
      <alignment horizontal="center"/>
    </xf>
    <xf numFmtId="14" fontId="2" fillId="4" borderId="0" xfId="1" applyNumberFormat="1" applyFont="1" applyFill="1" applyAlignment="1" applyProtection="1">
      <alignment horizontal="center"/>
      <protection locked="0"/>
    </xf>
    <xf numFmtId="0" fontId="14" fillId="0" borderId="4" xfId="0" applyFont="1" applyBorder="1"/>
    <xf numFmtId="164" fontId="14" fillId="0" borderId="4" xfId="0" applyNumberFormat="1" applyFont="1" applyBorder="1" applyAlignment="1">
      <alignment horizontal="right"/>
    </xf>
    <xf numFmtId="0" fontId="14" fillId="0" borderId="4" xfId="0" applyFont="1" applyBorder="1" applyAlignment="1">
      <alignment horizontal="right"/>
    </xf>
    <xf numFmtId="0" fontId="14" fillId="0" borderId="4" xfId="0" applyFont="1" applyBorder="1" applyAlignment="1">
      <alignment horizontal="center"/>
    </xf>
    <xf numFmtId="0" fontId="15" fillId="0" borderId="0" xfId="0" applyFont="1"/>
    <xf numFmtId="0" fontId="14" fillId="0" borderId="3" xfId="0" applyFont="1" applyBorder="1"/>
    <xf numFmtId="165" fontId="16" fillId="0" borderId="3" xfId="0" applyNumberFormat="1" applyFont="1" applyBorder="1" applyAlignment="1">
      <alignment horizontal="right" indent="1"/>
    </xf>
    <xf numFmtId="0" fontId="17" fillId="0" borderId="0" xfId="0" applyFont="1"/>
    <xf numFmtId="0" fontId="7" fillId="0" borderId="17" xfId="0" applyFont="1" applyBorder="1" applyAlignment="1">
      <alignment horizontal="left" indent="1"/>
    </xf>
    <xf numFmtId="0" fontId="7" fillId="0" borderId="17" xfId="0" applyFont="1" applyBorder="1"/>
    <xf numFmtId="0" fontId="14" fillId="0" borderId="19" xfId="0" applyFont="1" applyBorder="1"/>
    <xf numFmtId="164" fontId="14" fillId="0" borderId="19" xfId="0" applyNumberFormat="1" applyFont="1" applyBorder="1" applyAlignment="1">
      <alignment horizontal="right"/>
    </xf>
    <xf numFmtId="0" fontId="14" fillId="0" borderId="19" xfId="0" applyFont="1" applyBorder="1" applyAlignment="1">
      <alignment horizontal="right"/>
    </xf>
    <xf numFmtId="0" fontId="14" fillId="0" borderId="19" xfId="0" applyFont="1" applyBorder="1" applyAlignment="1">
      <alignment horizontal="center"/>
    </xf>
    <xf numFmtId="0" fontId="14" fillId="0" borderId="20" xfId="0" applyFont="1" applyBorder="1"/>
    <xf numFmtId="165" fontId="16" fillId="0" borderId="20" xfId="0" applyNumberFormat="1" applyFont="1" applyBorder="1" applyAlignment="1">
      <alignment horizontal="right" indent="1"/>
    </xf>
    <xf numFmtId="165" fontId="18" fillId="3" borderId="12" xfId="0" applyNumberFormat="1" applyFont="1" applyFill="1" applyBorder="1" applyAlignment="1">
      <alignment horizontal="right" indent="1"/>
    </xf>
    <xf numFmtId="165" fontId="18" fillId="3" borderId="14" xfId="0" applyNumberFormat="1" applyFont="1" applyFill="1" applyBorder="1" applyAlignment="1">
      <alignment horizontal="right" indent="1"/>
    </xf>
    <xf numFmtId="165" fontId="18" fillId="3" borderId="16" xfId="0" applyNumberFormat="1" applyFont="1" applyFill="1" applyBorder="1" applyAlignment="1">
      <alignment horizontal="right" indent="1"/>
    </xf>
    <xf numFmtId="165" fontId="18" fillId="3" borderId="18" xfId="0" applyNumberFormat="1" applyFont="1" applyFill="1" applyBorder="1" applyAlignment="1">
      <alignment horizontal="right" indent="1"/>
    </xf>
    <xf numFmtId="0" fontId="20" fillId="0" borderId="0" xfId="0" applyFont="1" applyAlignment="1">
      <alignment vertical="center" wrapText="1"/>
    </xf>
    <xf numFmtId="0" fontId="20" fillId="0" borderId="0" xfId="0" applyFont="1" applyAlignment="1">
      <alignment wrapText="1"/>
    </xf>
    <xf numFmtId="0" fontId="21" fillId="0" borderId="0" xfId="0" applyFont="1" applyAlignment="1">
      <alignment vertical="center" wrapText="1"/>
    </xf>
    <xf numFmtId="0" fontId="22" fillId="0" borderId="0" xfId="0" applyFont="1" applyAlignment="1">
      <alignment horizontal="left" indent="1"/>
    </xf>
    <xf numFmtId="0" fontId="23" fillId="0" borderId="0" xfId="0" applyFont="1" applyAlignment="1">
      <alignment horizontal="left"/>
    </xf>
    <xf numFmtId="0" fontId="23" fillId="0" borderId="0" xfId="2" applyFont="1" applyAlignment="1">
      <alignment horizontal="left" indent="1"/>
    </xf>
    <xf numFmtId="0" fontId="22" fillId="0" borderId="0" xfId="3" applyFont="1" applyAlignment="1">
      <alignment horizontal="left" indent="2"/>
    </xf>
    <xf numFmtId="0" fontId="22" fillId="0" borderId="0" xfId="3" applyFont="1" applyAlignment="1">
      <alignment horizontal="left" indent="3"/>
    </xf>
    <xf numFmtId="0" fontId="23" fillId="0" borderId="0" xfId="2" applyFont="1" applyAlignment="1">
      <alignment horizontal="left" indent="2"/>
    </xf>
    <xf numFmtId="0" fontId="9" fillId="4" borderId="0" xfId="3" applyFont="1" applyFill="1" applyAlignment="1">
      <alignment horizontal="center"/>
    </xf>
    <xf numFmtId="0" fontId="0" fillId="0" borderId="0" xfId="0" applyNumberFormat="1"/>
    <xf numFmtId="0" fontId="7" fillId="3" borderId="2" xfId="0" applyFont="1" applyFill="1" applyBorder="1" applyAlignment="1">
      <alignment horizontal="right"/>
    </xf>
    <xf numFmtId="0" fontId="7" fillId="0" borderId="17" xfId="0" applyNumberFormat="1" applyFont="1" applyBorder="1"/>
    <xf numFmtId="0" fontId="7" fillId="0" borderId="17" xfId="0" applyNumberFormat="1" applyFont="1" applyBorder="1" applyAlignment="1">
      <alignment horizontal="left" indent="1"/>
    </xf>
    <xf numFmtId="0" fontId="3" fillId="0" borderId="0" xfId="0" applyNumberFormat="1" applyFont="1"/>
    <xf numFmtId="167" fontId="7" fillId="3" borderId="0" xfId="0" applyNumberFormat="1" applyFont="1" applyFill="1"/>
    <xf numFmtId="167" fontId="7" fillId="3" borderId="2" xfId="0" applyNumberFormat="1" applyFont="1" applyFill="1" applyBorder="1"/>
    <xf numFmtId="167" fontId="18" fillId="3" borderId="11" xfId="0" applyNumberFormat="1" applyFont="1" applyFill="1" applyBorder="1"/>
    <xf numFmtId="167" fontId="18" fillId="3" borderId="13" xfId="0" applyNumberFormat="1" applyFont="1" applyFill="1" applyBorder="1"/>
    <xf numFmtId="167" fontId="18" fillId="3" borderId="15" xfId="0" applyNumberFormat="1" applyFont="1" applyFill="1" applyBorder="1"/>
    <xf numFmtId="167" fontId="16" fillId="0" borderId="3" xfId="0" applyNumberFormat="1" applyFont="1" applyBorder="1"/>
    <xf numFmtId="167" fontId="7" fillId="0" borderId="0" xfId="0" applyNumberFormat="1" applyFont="1"/>
    <xf numFmtId="167" fontId="18" fillId="3" borderId="18" xfId="0" applyNumberFormat="1" applyFont="1" applyFill="1" applyBorder="1"/>
    <xf numFmtId="167" fontId="18" fillId="3" borderId="14" xfId="0" applyNumberFormat="1" applyFont="1" applyFill="1" applyBorder="1"/>
    <xf numFmtId="167" fontId="18" fillId="3" borderId="16" xfId="0" applyNumberFormat="1" applyFont="1" applyFill="1" applyBorder="1"/>
    <xf numFmtId="167" fontId="16" fillId="0" borderId="20" xfId="0" applyNumberFormat="1" applyFont="1" applyBorder="1"/>
    <xf numFmtId="168" fontId="7" fillId="0" borderId="0" xfId="0" applyNumberFormat="1" applyFont="1" applyProtection="1">
      <protection locked="0"/>
    </xf>
    <xf numFmtId="168" fontId="7" fillId="0" borderId="9" xfId="0" applyNumberFormat="1" applyFont="1" applyBorder="1" applyProtection="1">
      <protection locked="0"/>
    </xf>
    <xf numFmtId="168" fontId="7" fillId="0" borderId="5" xfId="0" applyNumberFormat="1" applyFont="1" applyBorder="1" applyProtection="1">
      <protection locked="0"/>
    </xf>
    <xf numFmtId="168" fontId="7" fillId="0" borderId="6" xfId="0" applyNumberFormat="1" applyFont="1" applyBorder="1" applyProtection="1">
      <protection locked="0"/>
    </xf>
    <xf numFmtId="168" fontId="7" fillId="0" borderId="7" xfId="0" applyNumberFormat="1" applyFont="1" applyBorder="1" applyProtection="1">
      <protection locked="0"/>
    </xf>
    <xf numFmtId="168" fontId="7" fillId="0" borderId="8" xfId="0" applyNumberFormat="1" applyFont="1" applyBorder="1" applyProtection="1">
      <protection locked="0"/>
    </xf>
    <xf numFmtId="0" fontId="19" fillId="0" borderId="0" xfId="0" applyFont="1" applyAlignment="1">
      <alignment horizontal="center"/>
    </xf>
    <xf numFmtId="0" fontId="20" fillId="0" borderId="0" xfId="0" applyFont="1" applyAlignment="1">
      <alignment horizontal="center"/>
    </xf>
  </cellXfs>
  <cellStyles count="6">
    <cellStyle name="Accent1" xfId="1" builtinId="29"/>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s>
  <dxfs count="1">
    <dxf>
      <font>
        <color theme="7"/>
      </font>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61072570217489E-2"/>
          <c:y val="0.3276918795860701"/>
          <c:w val="1"/>
          <c:h val="0.59465461954644017"/>
        </c:manualLayout>
      </c:layout>
      <c:barChart>
        <c:barDir val="bar"/>
        <c:grouping val="stacked"/>
        <c:varyColors val="0"/>
        <c:ser>
          <c:idx val="0"/>
          <c:order val="0"/>
          <c:tx>
            <c:v>Positiivne</c:v>
          </c:tx>
          <c:spPr>
            <a:noFill/>
            <a:ln>
              <a:noFill/>
            </a:ln>
          </c:spPr>
          <c:invertIfNegative val="0"/>
          <c:dPt>
            <c:idx val="0"/>
            <c:invertIfNegative val="0"/>
            <c:bubble3D val="0"/>
            <c:extLst>
              <c:ext xmlns:c16="http://schemas.microsoft.com/office/drawing/2014/chart" uri="{C3380CC4-5D6E-409C-BE32-E72D297353CC}">
                <c16:uniqueId val="{00000000-8550-4B2E-84F0-E983AD941604}"/>
              </c:ext>
            </c:extLst>
          </c:dPt>
          <c:dPt>
            <c:idx val="1"/>
            <c:invertIfNegative val="0"/>
            <c:bubble3D val="0"/>
            <c:spPr>
              <a:solidFill>
                <a:schemeClr val="accent3">
                  <a:lumMod val="75000"/>
                </a:schemeClr>
              </a:solidFill>
              <a:ln>
                <a:noFill/>
              </a:ln>
            </c:spPr>
            <c:extLst>
              <c:ext xmlns:c16="http://schemas.microsoft.com/office/drawing/2014/chart" uri="{C3380CC4-5D6E-409C-BE32-E72D297353CC}">
                <c16:uniqueId val="{00000002-8550-4B2E-84F0-E983AD941604}"/>
              </c:ext>
            </c:extLst>
          </c:dPt>
          <c:dPt>
            <c:idx val="2"/>
            <c:invertIfNegative val="0"/>
            <c:bubble3D val="0"/>
            <c:extLst>
              <c:ext xmlns:c16="http://schemas.microsoft.com/office/drawing/2014/chart" uri="{C3380CC4-5D6E-409C-BE32-E72D297353CC}">
                <c16:uniqueId val="{00000003-8550-4B2E-84F0-E983AD941604}"/>
              </c:ext>
            </c:extLst>
          </c:dPt>
          <c:val>
            <c:numRef>
              <c:f>[0]!ValitudPerioodRahavoogPositiivne_Peegel</c:f>
              <c:numCache>
                <c:formatCode>General</c:formatCode>
                <c:ptCount val="3"/>
                <c:pt idx="0">
                  <c:v>0</c:v>
                </c:pt>
                <c:pt idx="1">
                  <c:v>0</c:v>
                </c:pt>
                <c:pt idx="2">
                  <c:v>0</c:v>
                </c:pt>
              </c:numCache>
            </c:numRef>
          </c:val>
          <c:extLst>
            <c:ext xmlns:c16="http://schemas.microsoft.com/office/drawing/2014/chart" uri="{C3380CC4-5D6E-409C-BE32-E72D297353CC}">
              <c16:uniqueId val="{00000004-8550-4B2E-84F0-E983AD941604}"/>
            </c:ext>
          </c:extLst>
        </c:ser>
        <c:ser>
          <c:idx val="1"/>
          <c:order val="1"/>
          <c:tx>
            <c:v>Negatiivne</c:v>
          </c:tx>
          <c:invertIfNegative val="0"/>
          <c:dPt>
            <c:idx val="0"/>
            <c:invertIfNegative val="0"/>
            <c:bubble3D val="0"/>
            <c:extLst>
              <c:ext xmlns:c16="http://schemas.microsoft.com/office/drawing/2014/chart" uri="{C3380CC4-5D6E-409C-BE32-E72D297353CC}">
                <c16:uniqueId val="{00000005-8550-4B2E-84F0-E983AD941604}"/>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7-8550-4B2E-84F0-E983AD941604}"/>
              </c:ext>
            </c:extLst>
          </c:dPt>
          <c:dPt>
            <c:idx val="2"/>
            <c:invertIfNegative val="0"/>
            <c:bubble3D val="0"/>
            <c:spPr>
              <a:noFill/>
            </c:spPr>
            <c:extLst>
              <c:ext xmlns:c16="http://schemas.microsoft.com/office/drawing/2014/chart" uri="{C3380CC4-5D6E-409C-BE32-E72D297353CC}">
                <c16:uniqueId val="{00000009-8550-4B2E-84F0-E983AD941604}"/>
              </c:ext>
            </c:extLst>
          </c:dPt>
          <c:val>
            <c:numRef>
              <c:f>[0]!ValitudPerioodRahavoogNegatiivne_Peegel</c:f>
              <c:numCache>
                <c:formatCode>General</c:formatCode>
                <c:ptCount val="3"/>
                <c:pt idx="0">
                  <c:v>0</c:v>
                </c:pt>
                <c:pt idx="1">
                  <c:v>0</c:v>
                </c:pt>
                <c:pt idx="2">
                  <c:v>0</c:v>
                </c:pt>
              </c:numCache>
            </c:numRef>
          </c:val>
          <c:extLst>
            <c:ext xmlns:c16="http://schemas.microsoft.com/office/drawing/2014/chart" uri="{C3380CC4-5D6E-409C-BE32-E72D297353CC}">
              <c16:uniqueId val="{0000000A-8550-4B2E-84F0-E983AD941604}"/>
            </c:ext>
          </c:extLst>
        </c:ser>
        <c:dLbls>
          <c:showLegendKey val="0"/>
          <c:showVal val="0"/>
          <c:showCatName val="0"/>
          <c:showSerName val="0"/>
          <c:showPercent val="0"/>
          <c:showBubbleSize val="0"/>
        </c:dLbls>
        <c:gapWidth val="0"/>
        <c:overlap val="100"/>
        <c:axId val="483691008"/>
        <c:axId val="96119800"/>
      </c:barChart>
      <c:catAx>
        <c:axId val="483691008"/>
        <c:scaling>
          <c:orientation val="minMax"/>
        </c:scaling>
        <c:delete val="0"/>
        <c:axPos val="l"/>
        <c:numFmt formatCode=";;" sourceLinked="0"/>
        <c:majorTickMark val="out"/>
        <c:minorTickMark val="none"/>
        <c:tickLblPos val="nextTo"/>
        <c:spPr>
          <a:ln w="3175">
            <a:solidFill>
              <a:schemeClr val="bg1">
                <a:lumMod val="75000"/>
                <a:alpha val="25000"/>
              </a:schemeClr>
            </a:solidFill>
          </a:ln>
        </c:spPr>
        <c:crossAx val="96119800"/>
        <c:crosses val="autoZero"/>
        <c:auto val="1"/>
        <c:lblAlgn val="ctr"/>
        <c:lblOffset val="100"/>
        <c:noMultiLvlLbl val="0"/>
      </c:catAx>
      <c:valAx>
        <c:axId val="96119800"/>
        <c:scaling>
          <c:orientation val="minMax"/>
          <c:max val="400"/>
          <c:min val="-400"/>
        </c:scaling>
        <c:delete val="1"/>
        <c:axPos val="b"/>
        <c:numFmt formatCode="General" sourceLinked="1"/>
        <c:majorTickMark val="out"/>
        <c:minorTickMark val="none"/>
        <c:tickLblPos val="nextTo"/>
        <c:crossAx val="483691008"/>
        <c:crosses val="autoZero"/>
        <c:crossBetween val="between"/>
        <c:majorUnit val="400"/>
      </c:valAx>
      <c:spPr>
        <a:ln>
          <a:noFill/>
        </a:ln>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276848195056766"/>
          <c:y val="7.4307877302245973E-2"/>
          <c:w val="0.85723151804943232"/>
          <c:h val="0.55967520352696076"/>
        </c:manualLayout>
      </c:layout>
      <c:lineChart>
        <c:grouping val="standard"/>
        <c:varyColors val="0"/>
        <c:ser>
          <c:idx val="0"/>
          <c:order val="0"/>
          <c:tx>
            <c:v>Rahavoog</c:v>
          </c:tx>
          <c:spPr>
            <a:ln w="28575" cap="rnd" cmpd="sng" algn="ctr">
              <a:solidFill>
                <a:schemeClr val="accent1">
                  <a:shade val="65000"/>
                  <a:shade val="95000"/>
                  <a:satMod val="105000"/>
                </a:schemeClr>
              </a:solidFill>
              <a:prstDash val="solid"/>
              <a:round/>
            </a:ln>
            <a:effectLst/>
          </c:spPr>
          <c:marker>
            <c:symbol val="none"/>
          </c:marker>
          <c:cat>
            <c:strRef>
              <c:f>diagramm_arvutused!$D$12:$P$12</c:f>
              <c:strCache>
                <c:ptCount val="13"/>
                <c:pt idx="0">
                  <c:v>#VALUE!</c:v>
                </c:pt>
                <c:pt idx="1">
                  <c:v>#VALUE!</c:v>
                </c:pt>
                <c:pt idx="2">
                  <c:v>#VALUE!</c:v>
                </c:pt>
                <c:pt idx="3">
                  <c:v>#VALUE!</c:v>
                </c:pt>
                <c:pt idx="4">
                  <c:v>#VALUE!</c:v>
                </c:pt>
                <c:pt idx="5">
                  <c:v>#VALUE!</c:v>
                </c:pt>
                <c:pt idx="6">
                  <c:v>#VALUE!</c:v>
                </c:pt>
                <c:pt idx="7">
                  <c:v>#VALUE!</c:v>
                </c:pt>
                <c:pt idx="8">
                  <c:v>#VALUE!</c:v>
                </c:pt>
                <c:pt idx="9">
                  <c:v>#VALUE!</c:v>
                </c:pt>
                <c:pt idx="10">
                  <c:v>#VALUE!</c:v>
                </c:pt>
                <c:pt idx="11">
                  <c:v>#VALUE!</c:v>
                </c:pt>
                <c:pt idx="12">
                  <c:v>aasta  </c:v>
                </c:pt>
              </c:strCache>
            </c:strRef>
          </c:cat>
          <c:val>
            <c:numRef>
              <c:f>'Kõrgkooli kuueelarve'!$C$28:$O$28</c:f>
              <c:numCache>
                <c:formatCode>#,##0_ ;[Red]\-#,##0\ </c:formatCode>
                <c:ptCount val="13"/>
                <c:pt idx="0">
                  <c:v>169</c:v>
                </c:pt>
                <c:pt idx="1">
                  <c:v>69</c:v>
                </c:pt>
                <c:pt idx="2">
                  <c:v>192</c:v>
                </c:pt>
                <c:pt idx="3">
                  <c:v>199</c:v>
                </c:pt>
                <c:pt idx="4">
                  <c:v>204</c:v>
                </c:pt>
                <c:pt idx="5">
                  <c:v>-771</c:v>
                </c:pt>
                <c:pt idx="6">
                  <c:v>124</c:v>
                </c:pt>
                <c:pt idx="7">
                  <c:v>154</c:v>
                </c:pt>
                <c:pt idx="8">
                  <c:v>-721</c:v>
                </c:pt>
                <c:pt idx="9">
                  <c:v>109</c:v>
                </c:pt>
                <c:pt idx="10">
                  <c:v>34</c:v>
                </c:pt>
                <c:pt idx="11">
                  <c:v>-61</c:v>
                </c:pt>
                <c:pt idx="12">
                  <c:v>-299</c:v>
                </c:pt>
              </c:numCache>
            </c:numRef>
          </c:val>
          <c:smooth val="0"/>
          <c:extLst>
            <c:ext xmlns:c16="http://schemas.microsoft.com/office/drawing/2014/chart" uri="{C3380CC4-5D6E-409C-BE32-E72D297353CC}">
              <c16:uniqueId val="{00000000-666D-4ACA-AA43-BF5DFEC89C25}"/>
            </c:ext>
          </c:extLst>
        </c:ser>
        <c:dLbls>
          <c:showLegendKey val="0"/>
          <c:showVal val="0"/>
          <c:showCatName val="0"/>
          <c:showSerName val="0"/>
          <c:showPercent val="0"/>
          <c:showBubbleSize val="0"/>
        </c:dLbls>
        <c:marker val="1"/>
        <c:smooth val="0"/>
        <c:axId val="96119408"/>
        <c:axId val="477185864"/>
      </c:lineChart>
      <c:scatterChart>
        <c:scatterStyle val="lineMarker"/>
        <c:varyColors val="0"/>
        <c:ser>
          <c:idx val="1"/>
          <c:order val="1"/>
          <c:tx>
            <c:v>Positiivne valitud ajavahemik</c:v>
          </c:tx>
          <c:spPr>
            <a:ln w="28575" cap="rnd" cmpd="sng" algn="ctr">
              <a:noFill/>
              <a:prstDash val="solid"/>
              <a:round/>
            </a:ln>
            <a:effectLst/>
          </c:spPr>
          <c:marker>
            <c:symbol val="circle"/>
            <c:size val="14"/>
            <c:spPr>
              <a:solidFill>
                <a:schemeClr val="accent1"/>
              </a:solidFill>
              <a:ln w="9525" cap="flat" cmpd="sng" algn="ctr">
                <a:solidFill>
                  <a:schemeClr val="accent1">
                    <a:shade val="95000"/>
                    <a:satMod val="105000"/>
                  </a:schemeClr>
                </a:solidFill>
                <a:prstDash val="solid"/>
                <a:round/>
              </a:ln>
              <a:effectLst/>
            </c:spPr>
          </c:marker>
          <c:yVal>
            <c:numRef>
              <c:f>diagramm_arvutused!$D$14:$P$14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666D-4ACA-AA43-BF5DFEC89C25}"/>
            </c:ext>
          </c:extLst>
        </c:ser>
        <c:ser>
          <c:idx val="2"/>
          <c:order val="2"/>
          <c:tx>
            <c:v>Negatiivne valitud ajavahemik</c:v>
          </c:tx>
          <c:spPr>
            <a:ln w="28575" cap="rnd" cmpd="sng" algn="ctr">
              <a:noFill/>
              <a:prstDash val="solid"/>
              <a:round/>
            </a:ln>
            <a:effectLst/>
          </c:spPr>
          <c:marker>
            <c:symbol val="circle"/>
            <c:size val="14"/>
            <c:spPr>
              <a:solidFill>
                <a:schemeClr val="accent1">
                  <a:tint val="65000"/>
                </a:schemeClr>
              </a:solidFill>
              <a:ln w="9525" cap="flat" cmpd="sng" algn="ctr">
                <a:solidFill>
                  <a:schemeClr val="accent1">
                    <a:tint val="65000"/>
                    <a:shade val="95000"/>
                    <a:satMod val="105000"/>
                  </a:schemeClr>
                </a:solidFill>
                <a:prstDash val="solid"/>
                <a:round/>
              </a:ln>
              <a:effectLst/>
            </c:spPr>
          </c:marker>
          <c:yVal>
            <c:numRef>
              <c:f>diagramm_arvutused!$D$15:$P$15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666D-4ACA-AA43-BF5DFEC89C25}"/>
            </c:ext>
          </c:extLst>
        </c:ser>
        <c:dLbls>
          <c:showLegendKey val="0"/>
          <c:showVal val="0"/>
          <c:showCatName val="0"/>
          <c:showSerName val="0"/>
          <c:showPercent val="0"/>
          <c:showBubbleSize val="0"/>
        </c:dLbls>
        <c:axId val="96119408"/>
        <c:axId val="477185864"/>
      </c:scatterChart>
      <c:catAx>
        <c:axId val="96119408"/>
        <c:scaling>
          <c:orientation val="minMax"/>
        </c:scaling>
        <c:delete val="0"/>
        <c:axPos val="b"/>
        <c:numFmt formatCode="General" sourceLinked="1"/>
        <c:majorTickMark val="none"/>
        <c:minorTickMark val="none"/>
        <c:tickLblPos val="low"/>
        <c:spPr>
          <a:noFill/>
          <a:ln w="3175" cap="flat" cmpd="sng" algn="ctr">
            <a:solidFill>
              <a:schemeClr val="bg1">
                <a:lumMod val="75000"/>
                <a:alpha val="50000"/>
              </a:schemeClr>
            </a:solidFill>
            <a:prstDash val="solid"/>
            <a:round/>
          </a:ln>
          <a:effectLst/>
        </c:spPr>
        <c:txPr>
          <a:bodyPr rot="-60000000" spcFirstLastPara="1" vertOverflow="ellipsis" vert="horz" wrap="square" anchor="ctr" anchorCtr="1"/>
          <a:lstStyle/>
          <a:p>
            <a:pPr>
              <a:defRPr sz="1500" b="0" i="0" u="none" strike="noStrike" kern="1200" baseline="0">
                <a:solidFill>
                  <a:schemeClr val="accent1">
                    <a:lumMod val="50000"/>
                  </a:schemeClr>
                </a:solidFill>
                <a:latin typeface="+mj-lt"/>
                <a:ea typeface="+mn-ea"/>
                <a:cs typeface="+mn-cs"/>
              </a:defRPr>
            </a:pPr>
            <a:endParaRPr lang="en-US"/>
          </a:p>
        </c:txPr>
        <c:crossAx val="477185864"/>
        <c:crosses val="autoZero"/>
        <c:auto val="1"/>
        <c:lblAlgn val="ctr"/>
        <c:lblOffset val="100"/>
        <c:noMultiLvlLbl val="0"/>
      </c:catAx>
      <c:valAx>
        <c:axId val="477185864"/>
        <c:scaling>
          <c:orientation val="minMax"/>
          <c:max val="1000"/>
        </c:scaling>
        <c:delete val="1"/>
        <c:axPos val="l"/>
        <c:numFmt formatCode="&quot;$&quot;#,##0" sourceLinked="0"/>
        <c:majorTickMark val="out"/>
        <c:minorTickMark val="none"/>
        <c:tickLblPos val="nextTo"/>
        <c:crossAx val="96119408"/>
        <c:crosses val="autoZero"/>
        <c:crossBetween val="between"/>
        <c:majorUnit val="200"/>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22298185081131"/>
          <c:y val="0.34625485336714895"/>
          <c:w val="0.64139311135561661"/>
          <c:h val="0.55711705789303645"/>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BF4A-4DC8-BFE4-89CFC23E7413}"/>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BF4A-4DC8-BFE4-89CFC23E7413}"/>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BF4A-4DC8-BFE4-89CFC23E7413}"/>
              </c:ext>
            </c:extLst>
          </c:dPt>
          <c:dPt>
            <c:idx val="3"/>
            <c:invertIfNegative val="0"/>
            <c:bubble3D val="0"/>
            <c:spPr>
              <a:solidFill>
                <a:schemeClr val="accent2">
                  <a:lumMod val="50000"/>
                </a:schemeClr>
              </a:solidFill>
              <a:ln>
                <a:solidFill>
                  <a:schemeClr val="bg1"/>
                </a:solidFill>
              </a:ln>
            </c:spPr>
            <c:extLst>
              <c:ext xmlns:c16="http://schemas.microsoft.com/office/drawing/2014/chart" uri="{C3380CC4-5D6E-409C-BE32-E72D297353CC}">
                <c16:uniqueId val="{00000007-BF4A-4DC8-BFE4-89CFC23E7413}"/>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BF4A-4DC8-BFE4-89CFC23E7413}"/>
              </c:ext>
            </c:extLst>
          </c:dPt>
          <c:cat>
            <c:strRef>
              <c:f>[0]!KategooriadTulu</c:f>
              <c:strCache>
                <c:ptCount val="5"/>
                <c:pt idx="0">
                  <c:v>finantstoetus</c:v>
                </c:pt>
                <c:pt idx="1">
                  <c:v>palk (pärast makse)</c:v>
                </c:pt>
                <c:pt idx="2">
                  <c:v>toetus perekonnalt</c:v>
                </c:pt>
                <c:pt idx="3">
                  <c:v>säästudest</c:v>
                </c:pt>
                <c:pt idx="4">
                  <c:v>muud</c:v>
                </c:pt>
              </c:strCache>
            </c:strRef>
          </c:cat>
          <c:val>
            <c:numRef>
              <c:f>diagramm_arvutused!$D$19:$D$23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A-BF4A-4DC8-BFE4-89CFC23E7413}"/>
            </c:ext>
          </c:extLst>
        </c:ser>
        <c:dLbls>
          <c:showLegendKey val="0"/>
          <c:showVal val="0"/>
          <c:showCatName val="0"/>
          <c:showSerName val="0"/>
          <c:showPercent val="0"/>
          <c:showBubbleSize val="0"/>
        </c:dLbls>
        <c:gapWidth val="25"/>
        <c:axId val="793827248"/>
        <c:axId val="793822984"/>
      </c:barChart>
      <c:valAx>
        <c:axId val="793822984"/>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w="3175">
            <a:noFill/>
          </a:ln>
        </c:spPr>
        <c:crossAx val="793827248"/>
        <c:crosses val="autoZero"/>
        <c:crossBetween val="between"/>
      </c:valAx>
      <c:catAx>
        <c:axId val="793827248"/>
        <c:scaling>
          <c:orientation val="minMax"/>
        </c:scaling>
        <c:delete val="0"/>
        <c:axPos val="l"/>
        <c:numFmt formatCode="General" sourceLinked="1"/>
        <c:majorTickMark val="none"/>
        <c:minorTickMark val="none"/>
        <c:tickLblPos val="nextTo"/>
        <c:spPr>
          <a:noFill/>
          <a:ln w="3175">
            <a:solidFill>
              <a:schemeClr val="bg1">
                <a:lumMod val="75000"/>
                <a:alpha val="25000"/>
              </a:schemeClr>
            </a:solidFill>
          </a:ln>
        </c:spPr>
        <c:crossAx val="793822984"/>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89291453364252"/>
          <c:y val="0.34151120639906768"/>
          <c:w val="0.65730885998944011"/>
          <c:h val="0.56660435182919888"/>
        </c:manualLayout>
      </c:layout>
      <c:barChart>
        <c:barDir val="bar"/>
        <c:grouping val="clustered"/>
        <c:varyColors val="0"/>
        <c:ser>
          <c:idx val="0"/>
          <c:order val="0"/>
          <c:spPr>
            <a:ln>
              <a:solidFill>
                <a:schemeClr val="bg1"/>
              </a:solidFill>
            </a:ln>
          </c:spPr>
          <c:invertIfNegative val="0"/>
          <c:dPt>
            <c:idx val="0"/>
            <c:invertIfNegative val="0"/>
            <c:bubble3D val="0"/>
            <c:spPr>
              <a:solidFill>
                <a:schemeClr val="accent4">
                  <a:lumMod val="75000"/>
                </a:schemeClr>
              </a:solidFill>
              <a:ln>
                <a:solidFill>
                  <a:schemeClr val="bg1"/>
                </a:solidFill>
              </a:ln>
            </c:spPr>
            <c:extLst>
              <c:ext xmlns:c16="http://schemas.microsoft.com/office/drawing/2014/chart" uri="{C3380CC4-5D6E-409C-BE32-E72D297353CC}">
                <c16:uniqueId val="{00000001-646A-455C-8A75-89D427D18BB9}"/>
              </c:ext>
            </c:extLst>
          </c:dPt>
          <c:dPt>
            <c:idx val="1"/>
            <c:invertIfNegative val="0"/>
            <c:bubble3D val="0"/>
            <c:spPr>
              <a:solidFill>
                <a:schemeClr val="accent1">
                  <a:lumMod val="50000"/>
                </a:schemeClr>
              </a:solidFill>
              <a:ln>
                <a:solidFill>
                  <a:schemeClr val="bg1"/>
                </a:solidFill>
              </a:ln>
            </c:spPr>
            <c:extLst>
              <c:ext xmlns:c16="http://schemas.microsoft.com/office/drawing/2014/chart" uri="{C3380CC4-5D6E-409C-BE32-E72D297353CC}">
                <c16:uniqueId val="{00000003-646A-455C-8A75-89D427D18BB9}"/>
              </c:ext>
            </c:extLst>
          </c:dPt>
          <c:dPt>
            <c:idx val="2"/>
            <c:invertIfNegative val="0"/>
            <c:bubble3D val="0"/>
            <c:spPr>
              <a:solidFill>
                <a:schemeClr val="accent3">
                  <a:lumMod val="50000"/>
                </a:schemeClr>
              </a:solidFill>
              <a:ln>
                <a:solidFill>
                  <a:schemeClr val="bg1"/>
                </a:solidFill>
              </a:ln>
            </c:spPr>
            <c:extLst>
              <c:ext xmlns:c16="http://schemas.microsoft.com/office/drawing/2014/chart" uri="{C3380CC4-5D6E-409C-BE32-E72D297353CC}">
                <c16:uniqueId val="{00000005-646A-455C-8A75-89D427D18BB9}"/>
              </c:ext>
            </c:extLst>
          </c:dPt>
          <c:dPt>
            <c:idx val="3"/>
            <c:invertIfNegative val="0"/>
            <c:bubble3D val="0"/>
            <c:spPr>
              <a:solidFill>
                <a:schemeClr val="accent2">
                  <a:lumMod val="75000"/>
                </a:schemeClr>
              </a:solidFill>
              <a:ln>
                <a:solidFill>
                  <a:schemeClr val="bg1"/>
                </a:solidFill>
              </a:ln>
            </c:spPr>
            <c:extLst>
              <c:ext xmlns:c16="http://schemas.microsoft.com/office/drawing/2014/chart" uri="{C3380CC4-5D6E-409C-BE32-E72D297353CC}">
                <c16:uniqueId val="{00000007-646A-455C-8A75-89D427D18BB9}"/>
              </c:ext>
            </c:extLst>
          </c:dPt>
          <c:dPt>
            <c:idx val="4"/>
            <c:invertIfNegative val="0"/>
            <c:bubble3D val="0"/>
            <c:spPr>
              <a:solidFill>
                <a:schemeClr val="accent5">
                  <a:lumMod val="75000"/>
                </a:schemeClr>
              </a:solidFill>
              <a:ln>
                <a:solidFill>
                  <a:schemeClr val="bg1"/>
                </a:solidFill>
              </a:ln>
            </c:spPr>
            <c:extLst>
              <c:ext xmlns:c16="http://schemas.microsoft.com/office/drawing/2014/chart" uri="{C3380CC4-5D6E-409C-BE32-E72D297353CC}">
                <c16:uniqueId val="{00000009-646A-455C-8A75-89D427D18BB9}"/>
              </c:ext>
            </c:extLst>
          </c:dPt>
          <c:dPt>
            <c:idx val="5"/>
            <c:invertIfNegative val="0"/>
            <c:bubble3D val="0"/>
            <c:spPr>
              <a:solidFill>
                <a:schemeClr val="accent6">
                  <a:lumMod val="75000"/>
                </a:schemeClr>
              </a:solidFill>
              <a:ln>
                <a:solidFill>
                  <a:schemeClr val="bg1"/>
                </a:solidFill>
              </a:ln>
            </c:spPr>
            <c:extLst>
              <c:ext xmlns:c16="http://schemas.microsoft.com/office/drawing/2014/chart" uri="{C3380CC4-5D6E-409C-BE32-E72D297353CC}">
                <c16:uniqueId val="{0000000A-1A5F-451A-BA1D-C10767E1A139}"/>
              </c:ext>
            </c:extLst>
          </c:dPt>
          <c:cat>
            <c:strRef>
              <c:f>[0]!KategooriadKulu</c:f>
              <c:strCache>
                <c:ptCount val="6"/>
                <c:pt idx="0">
                  <c:v>tuba ja majutus</c:v>
                </c:pt>
                <c:pt idx="1">
                  <c:v>õppemaks ja tasud</c:v>
                </c:pt>
                <c:pt idx="2">
                  <c:v>raamatud ja muud õppematerjalid</c:v>
                </c:pt>
                <c:pt idx="3">
                  <c:v>transport</c:v>
                </c:pt>
                <c:pt idx="4">
                  <c:v>valikulised kulud</c:v>
                </c:pt>
                <c:pt idx="5">
                  <c:v>muud kulud</c:v>
                </c:pt>
              </c:strCache>
            </c:strRef>
          </c:cat>
          <c:val>
            <c:numRef>
              <c:f>[0]!ProtsendidKulu</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646A-455C-8A75-89D427D18BB9}"/>
            </c:ext>
          </c:extLst>
        </c:ser>
        <c:dLbls>
          <c:showLegendKey val="0"/>
          <c:showVal val="0"/>
          <c:showCatName val="0"/>
          <c:showSerName val="0"/>
          <c:showPercent val="0"/>
          <c:showBubbleSize val="0"/>
        </c:dLbls>
        <c:gapWidth val="25"/>
        <c:axId val="793831512"/>
        <c:axId val="793830856"/>
      </c:barChart>
      <c:valAx>
        <c:axId val="793830856"/>
        <c:scaling>
          <c:orientation val="minMax"/>
          <c:max val="0.5"/>
          <c:min val="0"/>
        </c:scaling>
        <c:delete val="0"/>
        <c:axPos val="b"/>
        <c:majorGridlines>
          <c:spPr>
            <a:ln w="3175">
              <a:solidFill>
                <a:schemeClr val="bg1">
                  <a:lumMod val="75000"/>
                  <a:alpha val="25000"/>
                </a:schemeClr>
              </a:solidFill>
            </a:ln>
          </c:spPr>
        </c:majorGridlines>
        <c:numFmt formatCode="0%" sourceLinked="0"/>
        <c:majorTickMark val="out"/>
        <c:minorTickMark val="none"/>
        <c:tickLblPos val="nextTo"/>
        <c:spPr>
          <a:ln>
            <a:noFill/>
          </a:ln>
        </c:spPr>
        <c:crossAx val="793831512"/>
        <c:crosses val="autoZero"/>
        <c:crossBetween val="between"/>
      </c:valAx>
      <c:catAx>
        <c:axId val="793831512"/>
        <c:scaling>
          <c:orientation val="minMax"/>
        </c:scaling>
        <c:delete val="0"/>
        <c:axPos val="l"/>
        <c:numFmt formatCode="General" sourceLinked="1"/>
        <c:majorTickMark val="none"/>
        <c:minorTickMark val="none"/>
        <c:tickLblPos val="nextTo"/>
        <c:spPr>
          <a:ln w="3175">
            <a:solidFill>
              <a:schemeClr val="bg1">
                <a:lumMod val="75000"/>
                <a:alpha val="25000"/>
              </a:schemeClr>
            </a:solidFill>
          </a:ln>
        </c:spPr>
        <c:crossAx val="793830856"/>
        <c:crosses val="autoZero"/>
        <c:auto val="1"/>
        <c:lblAlgn val="ctr"/>
        <c:lblOffset val="100"/>
        <c:noMultiLvlLbl val="0"/>
      </c:catAx>
      <c:spPr>
        <a:noFill/>
      </c:spPr>
    </c:plotArea>
    <c:plotVisOnly val="1"/>
    <c:dispBlanksAs val="gap"/>
    <c:showDLblsOverMax val="0"/>
  </c:chart>
  <c:spPr>
    <a:noFill/>
    <a:ln>
      <a:noFill/>
    </a:ln>
  </c:spPr>
  <c:txPr>
    <a:bodyPr/>
    <a:lstStyle/>
    <a:p>
      <a:pPr>
        <a:defRPr>
          <a:solidFill>
            <a:schemeClr val="tx1">
              <a:lumMod val="65000"/>
              <a:lumOff val="3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16" fmlaLink="diagramm_arvutused!$D$13" horiz="1" max="13" min="1" page="3"/>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1485900</xdr:colOff>
          <xdr:row>20</xdr:row>
          <xdr:rowOff>95250</xdr:rowOff>
        </xdr:from>
        <xdr:to>
          <xdr:col>15</xdr:col>
          <xdr:colOff>200025</xdr:colOff>
          <xdr:row>21</xdr:row>
          <xdr:rowOff>114300</xdr:rowOff>
        </xdr:to>
        <xdr:sp macro="" textlink="">
          <xdr:nvSpPr>
            <xdr:cNvPr id="1032" name="Kuu kerimine" descr="Valige see, et kuvada järjest kõigi kuude eelarvekokkuvõtted"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12</xdr:col>
      <xdr:colOff>321559</xdr:colOff>
      <xdr:row>2</xdr:row>
      <xdr:rowOff>123825</xdr:rowOff>
    </xdr:from>
    <xdr:to>
      <xdr:col>15</xdr:col>
      <xdr:colOff>695325</xdr:colOff>
      <xdr:row>14</xdr:row>
      <xdr:rowOff>79661</xdr:rowOff>
    </xdr:to>
    <xdr:graphicFrame macro="">
      <xdr:nvGraphicFramePr>
        <xdr:cNvPr id="16" name="Kuu rahavoog" descr="Bar chart showing positive and negative cash flow for selected month or year">
          <a:extLst>
            <a:ext uri="{FF2B5EF4-FFF2-40B4-BE49-F238E27FC236}">
              <a16:creationId xmlns:a16="http://schemas.microsoft.com/office/drawing/2014/main"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130631</xdr:colOff>
      <xdr:row>14</xdr:row>
      <xdr:rowOff>184184</xdr:rowOff>
    </xdr:from>
    <xdr:to>
      <xdr:col>15</xdr:col>
      <xdr:colOff>76201</xdr:colOff>
      <xdr:row>20</xdr:row>
      <xdr:rowOff>656</xdr:rowOff>
    </xdr:to>
    <xdr:graphicFrame macro="">
      <xdr:nvGraphicFramePr>
        <xdr:cNvPr id="3" name="Rahavoog kuude kaupa" descr="Line chart showing cash flow for the selected month or yea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2</xdr:row>
      <xdr:rowOff>133350</xdr:rowOff>
    </xdr:from>
    <xdr:to>
      <xdr:col>3</xdr:col>
      <xdr:colOff>390525</xdr:colOff>
      <xdr:row>14</xdr:row>
      <xdr:rowOff>89186</xdr:rowOff>
    </xdr:to>
    <xdr:graphicFrame macro="">
      <xdr:nvGraphicFramePr>
        <xdr:cNvPr id="15" name="Kuusissetulekute kokkuvõte" descr="Donut chart showing income summary for selected month or year">
          <a:extLst>
            <a:ext uri="{FF2B5EF4-FFF2-40B4-BE49-F238E27FC236}">
              <a16:creationId xmlns:a16="http://schemas.microsoft.com/office/drawing/2014/main" id="{00000000-0008-0000-01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482419</xdr:colOff>
      <xdr:row>3</xdr:row>
      <xdr:rowOff>28322</xdr:rowOff>
    </xdr:from>
    <xdr:to>
      <xdr:col>3</xdr:col>
      <xdr:colOff>482419</xdr:colOff>
      <xdr:row>14</xdr:row>
      <xdr:rowOff>47387</xdr:rowOff>
    </xdr:to>
    <xdr:cxnSp macro="">
      <xdr:nvCxnSpPr>
        <xdr:cNvPr id="19" name="Diagrammi ääris 1" descr="Chart border">
          <a:extLst>
            <a:ext uri="{FF2B5EF4-FFF2-40B4-BE49-F238E27FC236}">
              <a16:creationId xmlns:a16="http://schemas.microsoft.com/office/drawing/2014/main" id="{00000000-0008-0000-0100-000013000000}"/>
            </a:ext>
          </a:extLst>
        </xdr:cNvPr>
        <xdr:cNvCxnSpPr/>
      </xdr:nvCxnSpPr>
      <xdr:spPr>
        <a:xfrm>
          <a:off x="4778194" y="17809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142873</xdr:colOff>
      <xdr:row>2</xdr:row>
      <xdr:rowOff>133350</xdr:rowOff>
    </xdr:from>
    <xdr:to>
      <xdr:col>12</xdr:col>
      <xdr:colOff>66674</xdr:colOff>
      <xdr:row>14</xdr:row>
      <xdr:rowOff>89186</xdr:rowOff>
    </xdr:to>
    <xdr:graphicFrame macro="">
      <xdr:nvGraphicFramePr>
        <xdr:cNvPr id="21" name="Kuuväljaminekute kokkuvõte" descr="Donut chart showing expenses summary for selected month or year">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140121</xdr:colOff>
      <xdr:row>3</xdr:row>
      <xdr:rowOff>28322</xdr:rowOff>
    </xdr:from>
    <xdr:to>
      <xdr:col>12</xdr:col>
      <xdr:colOff>140121</xdr:colOff>
      <xdr:row>14</xdr:row>
      <xdr:rowOff>47387</xdr:rowOff>
    </xdr:to>
    <xdr:cxnSp macro="">
      <xdr:nvCxnSpPr>
        <xdr:cNvPr id="22" name="Diagrammi ääris 2" descr="Chart border">
          <a:extLst>
            <a:ext uri="{FF2B5EF4-FFF2-40B4-BE49-F238E27FC236}">
              <a16:creationId xmlns:a16="http://schemas.microsoft.com/office/drawing/2014/main" id="{00000000-0008-0000-0100-000016000000}"/>
            </a:ext>
          </a:extLst>
        </xdr:cNvPr>
        <xdr:cNvCxnSpPr/>
      </xdr:nvCxnSpPr>
      <xdr:spPr>
        <a:xfrm>
          <a:off x="10446171" y="1247522"/>
          <a:ext cx="0" cy="2524140"/>
        </a:xfrm>
        <a:prstGeom prst="line">
          <a:avLst/>
        </a:prstGeom>
        <a:ln w="12700">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cdr:x>
      <cdr:y>0.17913</cdr:y>
    </cdr:from>
    <cdr:to>
      <cdr:x>0.11685</cdr:x>
      <cdr:y>0.50958</cdr:y>
    </cdr:to>
    <cdr:sp macro="" textlink="">
      <cdr:nvSpPr>
        <cdr:cNvPr id="2" name="TextBox 3"/>
        <cdr:cNvSpPr txBox="1"/>
      </cdr:nvSpPr>
      <cdr:spPr>
        <a:xfrm xmlns:a="http://schemas.openxmlformats.org/drawingml/2006/main">
          <a:off x="0" y="172324"/>
          <a:ext cx="1230978" cy="31790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rtl="0"/>
          <a:r>
            <a:rPr lang="et" sz="1500" b="1">
              <a:solidFill>
                <a:schemeClr val="accent1">
                  <a:lumMod val="50000"/>
                </a:schemeClr>
              </a:solidFill>
              <a:latin typeface="+mj-lt"/>
            </a:rPr>
            <a:t>RAHAVOOG</a:t>
          </a:r>
        </a:p>
      </cdr:txBody>
    </cdr:sp>
  </cdr:relSizeAnchor>
</c:userShapes>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B8"/>
  <sheetViews>
    <sheetView showGridLines="0" tabSelected="1" workbookViewId="0"/>
  </sheetViews>
  <sheetFormatPr defaultRowHeight="15" x14ac:dyDescent="0.3"/>
  <cols>
    <col min="1" max="1" width="2.7109375" customWidth="1"/>
    <col min="2" max="2" width="76" customWidth="1"/>
    <col min="3" max="3" width="2.7109375" customWidth="1"/>
  </cols>
  <sheetData>
    <row r="1" spans="2:2" ht="23.25" x14ac:dyDescent="0.35">
      <c r="B1" s="56" t="s">
        <v>0</v>
      </c>
    </row>
    <row r="2" spans="2:2" ht="47.25" customHeight="1" x14ac:dyDescent="0.3">
      <c r="B2" s="18" t="s">
        <v>1</v>
      </c>
    </row>
    <row r="3" spans="2:2" ht="45.75" customHeight="1" x14ac:dyDescent="0.3">
      <c r="B3" s="18" t="s">
        <v>2</v>
      </c>
    </row>
    <row r="4" spans="2:2" ht="30" customHeight="1" x14ac:dyDescent="0.3">
      <c r="B4" s="18" t="s">
        <v>48</v>
      </c>
    </row>
    <row r="5" spans="2:2" ht="44.25" customHeight="1" x14ac:dyDescent="0.3">
      <c r="B5" s="18" t="s">
        <v>47</v>
      </c>
    </row>
    <row r="6" spans="2:2" ht="30" customHeight="1" x14ac:dyDescent="0.3">
      <c r="B6" s="19" t="s">
        <v>3</v>
      </c>
    </row>
    <row r="7" spans="2:2" ht="62.25" customHeight="1" x14ac:dyDescent="0.3">
      <c r="B7" s="18" t="s">
        <v>4</v>
      </c>
    </row>
    <row r="8" spans="2:2" ht="43.5" customHeight="1" x14ac:dyDescent="0.3">
      <c r="B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A1:Q72"/>
  <sheetViews>
    <sheetView showGridLines="0" zoomScaleNormal="100" workbookViewId="0"/>
  </sheetViews>
  <sheetFormatPr defaultColWidth="9.140625" defaultRowHeight="19.5" customHeight="1" x14ac:dyDescent="0.35"/>
  <cols>
    <col min="1" max="1" width="2.7109375" style="48" customWidth="1"/>
    <col min="2" max="2" width="64.7109375" style="4" customWidth="1"/>
    <col min="3" max="15" width="8.7109375" style="4" customWidth="1"/>
    <col min="16" max="16" width="11.140625" style="4" customWidth="1"/>
    <col min="17" max="17" width="8.42578125" style="4" customWidth="1"/>
    <col min="18" max="18" width="2.7109375" style="4" customWidth="1"/>
    <col min="19" max="16384" width="9.140625" style="4"/>
  </cols>
  <sheetData>
    <row r="1" spans="1:16" ht="61.9" customHeight="1" x14ac:dyDescent="0.65">
      <c r="A1" s="47" t="s">
        <v>39</v>
      </c>
      <c r="B1" s="31" t="s">
        <v>6</v>
      </c>
    </row>
    <row r="2" spans="1:16" ht="19.5" customHeight="1" thickBot="1" x14ac:dyDescent="0.4">
      <c r="B2" s="6"/>
      <c r="C2" s="6"/>
      <c r="D2" s="6"/>
      <c r="E2" s="6"/>
      <c r="F2" s="6"/>
      <c r="G2" s="6"/>
      <c r="H2" s="6"/>
      <c r="I2" s="6"/>
      <c r="J2" s="6"/>
      <c r="K2" s="6"/>
      <c r="L2" s="6"/>
      <c r="M2" s="6"/>
      <c r="N2" s="6"/>
      <c r="O2" s="6"/>
      <c r="P2" s="6"/>
    </row>
    <row r="3" spans="1:16" ht="15" customHeight="1" thickTop="1" x14ac:dyDescent="0.35"/>
    <row r="4" spans="1:16" ht="19.5" customHeight="1" x14ac:dyDescent="0.35">
      <c r="A4" s="48" t="s">
        <v>40</v>
      </c>
      <c r="B4" s="50" t="str">
        <f ca="1">diagramm_arvutused!$D$6</f>
        <v>aasta sissetulekud:</v>
      </c>
      <c r="E4" s="53" t="str">
        <f ca="1">diagramm_arvutused!$D$7</f>
        <v>aasta väljaminekud:</v>
      </c>
      <c r="M4" s="54" t="str">
        <f ca="1">diagramm_arvutused!$D$8</f>
        <v>aasta rahavoog:</v>
      </c>
    </row>
    <row r="5" spans="1:16" ht="38.25" customHeight="1" x14ac:dyDescent="0.55000000000000004">
      <c r="A5" s="49" t="s">
        <v>41</v>
      </c>
      <c r="B5" s="51" t="e">
        <f ca="1">" "&amp;diagramm_arvutused!$F$6</f>
        <v>#VALUE!</v>
      </c>
      <c r="E5" s="52" t="e">
        <f ca="1">" "&amp;diagramm_arvutused!$F$7</f>
        <v>#VALUE!</v>
      </c>
      <c r="M5" s="55" t="str">
        <f>" "&amp;diagramm_arvutused!$F$8</f>
        <v xml:space="preserve"> 1 69 €</v>
      </c>
    </row>
    <row r="6" spans="1:16" ht="19.5" customHeight="1" x14ac:dyDescent="0.35">
      <c r="A6" s="48" t="s">
        <v>42</v>
      </c>
      <c r="B6" s="79" t="s">
        <v>7</v>
      </c>
      <c r="C6" s="79"/>
      <c r="D6" s="79"/>
      <c r="E6" s="79" t="s">
        <v>29</v>
      </c>
      <c r="F6" s="79"/>
      <c r="G6" s="79"/>
      <c r="H6" s="79"/>
      <c r="I6" s="79"/>
      <c r="J6" s="79"/>
      <c r="K6" s="79"/>
      <c r="L6" s="79"/>
      <c r="M6" s="79" t="s">
        <v>30</v>
      </c>
      <c r="N6" s="79"/>
      <c r="O6" s="79"/>
      <c r="P6" s="79"/>
    </row>
    <row r="7" spans="1:16" ht="15" customHeight="1" x14ac:dyDescent="0.35">
      <c r="B7" s="79"/>
      <c r="C7" s="79"/>
      <c r="D7" s="79"/>
      <c r="E7" s="79"/>
      <c r="F7" s="79"/>
      <c r="G7" s="79"/>
      <c r="H7" s="79"/>
      <c r="I7" s="79"/>
      <c r="J7" s="79"/>
      <c r="K7" s="79"/>
      <c r="L7" s="79"/>
      <c r="M7" s="79"/>
      <c r="N7" s="79"/>
      <c r="O7" s="79"/>
      <c r="P7" s="79"/>
    </row>
    <row r="8" spans="1:16" ht="15" customHeight="1" x14ac:dyDescent="0.35">
      <c r="B8" s="79"/>
      <c r="C8" s="79"/>
      <c r="D8" s="79"/>
      <c r="E8" s="79"/>
      <c r="F8" s="79"/>
      <c r="G8" s="79"/>
      <c r="H8" s="79"/>
      <c r="I8" s="79"/>
      <c r="J8" s="79"/>
      <c r="K8" s="79"/>
      <c r="L8" s="79"/>
      <c r="M8" s="79"/>
      <c r="N8" s="79"/>
      <c r="O8" s="79"/>
      <c r="P8" s="79"/>
    </row>
    <row r="9" spans="1:16" ht="15" customHeight="1" x14ac:dyDescent="0.35">
      <c r="B9" s="79"/>
      <c r="C9" s="79"/>
      <c r="D9" s="79"/>
      <c r="E9" s="79"/>
      <c r="F9" s="79"/>
      <c r="G9" s="79"/>
      <c r="H9" s="79"/>
      <c r="I9" s="79"/>
      <c r="J9" s="79"/>
      <c r="K9" s="79"/>
      <c r="L9" s="79"/>
      <c r="M9" s="79"/>
      <c r="N9" s="79"/>
      <c r="O9" s="79"/>
      <c r="P9" s="79"/>
    </row>
    <row r="10" spans="1:16" ht="15" customHeight="1" x14ac:dyDescent="0.35">
      <c r="B10" s="79"/>
      <c r="C10" s="79"/>
      <c r="D10" s="79"/>
      <c r="E10" s="79"/>
      <c r="F10" s="79"/>
      <c r="G10" s="79"/>
      <c r="H10" s="79"/>
      <c r="I10" s="79"/>
      <c r="J10" s="79"/>
      <c r="K10" s="79"/>
      <c r="L10" s="79"/>
      <c r="M10" s="79"/>
      <c r="N10" s="79"/>
      <c r="O10" s="79"/>
      <c r="P10" s="79"/>
    </row>
    <row r="11" spans="1:16" ht="15" customHeight="1" x14ac:dyDescent="0.35">
      <c r="B11" s="79"/>
      <c r="C11" s="79"/>
      <c r="D11" s="79"/>
      <c r="E11" s="79"/>
      <c r="F11" s="79"/>
      <c r="G11" s="79"/>
      <c r="H11" s="79"/>
      <c r="I11" s="79"/>
      <c r="J11" s="79"/>
      <c r="K11" s="79"/>
      <c r="L11" s="79"/>
      <c r="M11" s="79"/>
      <c r="N11" s="79"/>
      <c r="O11" s="79"/>
      <c r="P11" s="79"/>
    </row>
    <row r="12" spans="1:16" ht="15" customHeight="1" x14ac:dyDescent="0.35">
      <c r="B12" s="79"/>
      <c r="C12" s="79"/>
      <c r="D12" s="79"/>
      <c r="E12" s="79"/>
      <c r="F12" s="79"/>
      <c r="G12" s="79"/>
      <c r="H12" s="79"/>
      <c r="I12" s="79"/>
      <c r="J12" s="79"/>
      <c r="K12" s="79"/>
      <c r="L12" s="79"/>
      <c r="M12" s="79"/>
      <c r="N12" s="79"/>
      <c r="O12" s="79"/>
      <c r="P12" s="79"/>
    </row>
    <row r="13" spans="1:16" ht="15" customHeight="1" x14ac:dyDescent="0.35">
      <c r="B13" s="79"/>
      <c r="C13" s="79"/>
      <c r="D13" s="79"/>
      <c r="E13" s="79"/>
      <c r="F13" s="79"/>
      <c r="G13" s="79"/>
      <c r="H13" s="79"/>
      <c r="I13" s="79"/>
      <c r="J13" s="79"/>
      <c r="K13" s="79"/>
      <c r="L13" s="79"/>
      <c r="M13" s="79"/>
      <c r="N13" s="79"/>
      <c r="O13" s="79"/>
      <c r="P13" s="79"/>
    </row>
    <row r="14" spans="1:16" ht="15" customHeight="1" x14ac:dyDescent="0.35">
      <c r="B14" s="79"/>
      <c r="C14" s="79"/>
      <c r="D14" s="79"/>
      <c r="E14" s="79"/>
      <c r="F14" s="79"/>
      <c r="G14" s="79"/>
      <c r="H14" s="79"/>
      <c r="I14" s="79"/>
      <c r="J14" s="79"/>
      <c r="K14" s="79"/>
      <c r="L14" s="79"/>
      <c r="M14" s="79"/>
      <c r="N14" s="79"/>
      <c r="O14" s="79"/>
      <c r="P14" s="79"/>
    </row>
    <row r="15" spans="1:16" ht="15" customHeight="1" x14ac:dyDescent="0.35">
      <c r="B15" s="79"/>
      <c r="C15" s="79"/>
      <c r="D15" s="79"/>
      <c r="E15" s="79"/>
      <c r="F15" s="79"/>
      <c r="G15" s="79"/>
      <c r="H15" s="79"/>
      <c r="I15" s="79"/>
      <c r="J15" s="79"/>
      <c r="K15" s="79"/>
      <c r="L15" s="79"/>
    </row>
    <row r="16" spans="1:16" ht="15" customHeight="1" x14ac:dyDescent="0.35">
      <c r="B16" s="80" t="s">
        <v>8</v>
      </c>
      <c r="C16" s="80"/>
      <c r="D16" s="80"/>
      <c r="E16" s="80"/>
      <c r="F16" s="80"/>
      <c r="G16" s="80"/>
      <c r="H16" s="80"/>
      <c r="I16" s="80"/>
      <c r="J16" s="80"/>
      <c r="K16" s="80"/>
      <c r="L16" s="80"/>
      <c r="M16" s="80"/>
      <c r="N16" s="80"/>
      <c r="O16" s="80"/>
      <c r="P16" s="80"/>
    </row>
    <row r="17" spans="1:17" ht="15" customHeight="1" x14ac:dyDescent="0.35">
      <c r="A17" s="49" t="s">
        <v>43</v>
      </c>
      <c r="B17" s="80"/>
      <c r="C17" s="80"/>
      <c r="D17" s="80"/>
      <c r="E17" s="80"/>
      <c r="F17" s="80"/>
      <c r="G17" s="80"/>
      <c r="H17" s="80"/>
      <c r="I17" s="80"/>
      <c r="J17" s="80"/>
      <c r="K17" s="80"/>
      <c r="L17" s="80"/>
      <c r="M17" s="80"/>
      <c r="N17" s="80"/>
      <c r="O17" s="80"/>
      <c r="P17" s="80"/>
    </row>
    <row r="18" spans="1:17" ht="15" customHeight="1" x14ac:dyDescent="0.35">
      <c r="B18" s="80"/>
      <c r="C18" s="80"/>
      <c r="D18" s="80"/>
      <c r="E18" s="80"/>
      <c r="F18" s="80"/>
      <c r="G18" s="80"/>
      <c r="H18" s="80"/>
      <c r="I18" s="80"/>
      <c r="J18" s="80"/>
      <c r="K18" s="80"/>
      <c r="L18" s="80"/>
      <c r="M18" s="80"/>
      <c r="N18" s="80"/>
      <c r="O18" s="80"/>
      <c r="P18" s="80"/>
    </row>
    <row r="19" spans="1:17" ht="15" customHeight="1" x14ac:dyDescent="0.35">
      <c r="B19" s="80"/>
      <c r="C19" s="80"/>
      <c r="D19" s="80"/>
      <c r="E19" s="80"/>
      <c r="F19" s="80"/>
      <c r="G19" s="80"/>
      <c r="H19" s="80"/>
      <c r="I19" s="80"/>
      <c r="J19" s="80"/>
      <c r="K19" s="80"/>
      <c r="L19" s="80"/>
      <c r="M19" s="80"/>
      <c r="N19" s="80"/>
      <c r="O19" s="80"/>
      <c r="P19" s="80"/>
    </row>
    <row r="20" spans="1:17" ht="15" customHeight="1" x14ac:dyDescent="0.35">
      <c r="B20" s="80"/>
      <c r="C20" s="80"/>
      <c r="D20" s="80"/>
      <c r="E20" s="80"/>
      <c r="F20" s="80"/>
      <c r="G20" s="80"/>
      <c r="H20" s="80"/>
      <c r="I20" s="80"/>
      <c r="J20" s="80"/>
      <c r="K20" s="80"/>
      <c r="L20" s="80"/>
      <c r="M20" s="80"/>
      <c r="N20" s="80"/>
      <c r="O20" s="80"/>
      <c r="P20" s="80"/>
    </row>
    <row r="21" spans="1:17" ht="15" customHeight="1" x14ac:dyDescent="0.35">
      <c r="A21" s="49" t="s">
        <v>44</v>
      </c>
      <c r="B21" s="80" t="s">
        <v>9</v>
      </c>
      <c r="C21" s="80"/>
      <c r="D21" s="80"/>
      <c r="E21" s="80"/>
      <c r="F21" s="80"/>
      <c r="G21" s="80"/>
      <c r="H21" s="80"/>
      <c r="I21" s="80"/>
      <c r="J21" s="80"/>
      <c r="K21" s="80"/>
      <c r="L21" s="80"/>
      <c r="M21" s="80"/>
      <c r="N21" s="80"/>
      <c r="O21" s="80"/>
      <c r="P21" s="80"/>
    </row>
    <row r="22" spans="1:17" ht="15" customHeight="1" x14ac:dyDescent="0.35">
      <c r="B22" s="80"/>
      <c r="C22" s="80"/>
      <c r="D22" s="80"/>
      <c r="E22" s="80"/>
      <c r="F22" s="80"/>
      <c r="G22" s="80"/>
      <c r="H22" s="80"/>
      <c r="I22" s="80"/>
      <c r="J22" s="80"/>
      <c r="K22" s="80"/>
      <c r="L22" s="80"/>
      <c r="M22" s="80"/>
      <c r="N22" s="80"/>
      <c r="O22" s="80"/>
      <c r="P22" s="80"/>
    </row>
    <row r="23" spans="1:17" ht="15" customHeight="1" thickBot="1" x14ac:dyDescent="0.4">
      <c r="B23" s="6"/>
      <c r="C23" s="6"/>
      <c r="D23" s="6"/>
      <c r="E23" s="6"/>
      <c r="F23" s="6"/>
      <c r="G23" s="6"/>
      <c r="H23" s="6"/>
      <c r="I23" s="6"/>
      <c r="J23" s="6"/>
      <c r="K23" s="6"/>
      <c r="L23" s="6"/>
      <c r="M23" s="6"/>
      <c r="N23" s="6"/>
      <c r="O23" s="6"/>
      <c r="P23" s="6"/>
    </row>
    <row r="24" spans="1:17" ht="15" customHeight="1" thickTop="1" x14ac:dyDescent="0.35"/>
    <row r="25" spans="1:17" ht="19.5" customHeight="1" x14ac:dyDescent="0.35">
      <c r="A25" s="49" t="s">
        <v>5</v>
      </c>
      <c r="B25" s="26" t="s">
        <v>10</v>
      </c>
    </row>
    <row r="26" spans="1:17" ht="19.5" customHeight="1" x14ac:dyDescent="0.35">
      <c r="A26" s="49" t="s">
        <v>45</v>
      </c>
      <c r="C26" s="21"/>
      <c r="D26" s="21"/>
      <c r="E26" s="21"/>
      <c r="F26" s="21"/>
      <c r="G26" s="21"/>
      <c r="H26" s="21"/>
      <c r="I26" s="21"/>
      <c r="J26" s="21"/>
      <c r="K26" s="21"/>
      <c r="L26" s="21"/>
      <c r="M26" s="21"/>
      <c r="N26" s="21"/>
      <c r="O26" s="21"/>
      <c r="P26" s="22" t="e">
        <f ca="1">ValitudPeriood</f>
        <v>#VALUE!</v>
      </c>
    </row>
    <row r="27" spans="1:17" ht="19.5" customHeight="1" x14ac:dyDescent="0.35">
      <c r="A27" s="49" t="s">
        <v>46</v>
      </c>
      <c r="B27" s="20" t="s">
        <v>11</v>
      </c>
      <c r="C27" s="23" t="e">
        <f ca="1">EsimeneKuu</f>
        <v>#VALUE!</v>
      </c>
      <c r="D27" s="23" t="e">
        <f t="shared" ref="D27:N27" ca="1" si="0">JärgmineKuu</f>
        <v>#VALUE!</v>
      </c>
      <c r="E27" s="23" t="e">
        <f t="shared" ca="1" si="0"/>
        <v>#VALUE!</v>
      </c>
      <c r="F27" s="23" t="e">
        <f t="shared" ca="1" si="0"/>
        <v>#VALUE!</v>
      </c>
      <c r="G27" s="23" t="e">
        <f t="shared" ca="1" si="0"/>
        <v>#VALUE!</v>
      </c>
      <c r="H27" s="23" t="e">
        <f t="shared" ca="1" si="0"/>
        <v>#VALUE!</v>
      </c>
      <c r="I27" s="23" t="e">
        <f t="shared" ca="1" si="0"/>
        <v>#VALUE!</v>
      </c>
      <c r="J27" s="23" t="e">
        <f t="shared" ca="1" si="0"/>
        <v>#VALUE!</v>
      </c>
      <c r="K27" s="23" t="e">
        <f t="shared" ca="1" si="0"/>
        <v>#VALUE!</v>
      </c>
      <c r="L27" s="23" t="e">
        <f t="shared" ca="1" si="0"/>
        <v>#VALUE!</v>
      </c>
      <c r="M27" s="23" t="e">
        <f t="shared" ca="1" si="0"/>
        <v>#VALUE!</v>
      </c>
      <c r="N27" s="23" t="e">
        <f t="shared" ca="1" si="0"/>
        <v>#VALUE!</v>
      </c>
      <c r="O27" s="24" t="s">
        <v>31</v>
      </c>
      <c r="P27" s="25" t="s">
        <v>32</v>
      </c>
      <c r="Q27" s="5"/>
    </row>
    <row r="28" spans="1:17" ht="19.5" customHeight="1" thickBot="1" x14ac:dyDescent="0.4">
      <c r="A28" s="49" t="s">
        <v>49</v>
      </c>
      <c r="B28" s="10" t="s">
        <v>12</v>
      </c>
      <c r="C28" s="62">
        <f t="shared" ref="C28:N28" si="1">C37-C72</f>
        <v>169</v>
      </c>
      <c r="D28" s="62">
        <f t="shared" si="1"/>
        <v>69</v>
      </c>
      <c r="E28" s="62">
        <f t="shared" si="1"/>
        <v>192</v>
      </c>
      <c r="F28" s="62">
        <f t="shared" si="1"/>
        <v>199</v>
      </c>
      <c r="G28" s="62">
        <f t="shared" si="1"/>
        <v>204</v>
      </c>
      <c r="H28" s="62">
        <f t="shared" si="1"/>
        <v>-771</v>
      </c>
      <c r="I28" s="62">
        <f t="shared" si="1"/>
        <v>124</v>
      </c>
      <c r="J28" s="62">
        <f t="shared" si="1"/>
        <v>154</v>
      </c>
      <c r="K28" s="62">
        <f t="shared" si="1"/>
        <v>-721</v>
      </c>
      <c r="L28" s="62">
        <f t="shared" si="1"/>
        <v>109</v>
      </c>
      <c r="M28" s="62">
        <f t="shared" si="1"/>
        <v>34</v>
      </c>
      <c r="N28" s="62">
        <f t="shared" si="1"/>
        <v>-61</v>
      </c>
      <c r="O28" s="62">
        <f>SUM(C28:N28)</f>
        <v>-299</v>
      </c>
      <c r="P28" s="11" t="e">
        <f ca="1">INDEX($C28:$O28,,ValitudPerioodVeerg)/INDEX($C$37:$O$37,,ValitudPerioodVeerg)</f>
        <v>#VALUE!</v>
      </c>
    </row>
    <row r="29" spans="1:17" ht="19.5" customHeight="1" x14ac:dyDescent="0.35">
      <c r="A29" s="48" t="s">
        <v>50</v>
      </c>
      <c r="B29" s="12" t="s">
        <v>13</v>
      </c>
      <c r="C29" s="63">
        <f>SUM($C$28:C$28)</f>
        <v>169</v>
      </c>
      <c r="D29" s="63">
        <f>SUM($C$28:D$28)</f>
        <v>238</v>
      </c>
      <c r="E29" s="63">
        <f>SUM($C$28:E$28)</f>
        <v>430</v>
      </c>
      <c r="F29" s="63">
        <f>SUM($C$28:F$28)</f>
        <v>629</v>
      </c>
      <c r="G29" s="63">
        <f>SUM($C$28:G$28)</f>
        <v>833</v>
      </c>
      <c r="H29" s="63">
        <f>SUM($C$28:H$28)</f>
        <v>62</v>
      </c>
      <c r="I29" s="63">
        <f>SUM($C$28:I$28)</f>
        <v>186</v>
      </c>
      <c r="J29" s="63">
        <f>SUM($C$28:J$28)</f>
        <v>340</v>
      </c>
      <c r="K29" s="63">
        <f>SUM($C$28:K$28)</f>
        <v>-381</v>
      </c>
      <c r="L29" s="63">
        <f>SUM($C$28:L$28)</f>
        <v>-272</v>
      </c>
      <c r="M29" s="63">
        <f>SUM($C$28:M$28)</f>
        <v>-238</v>
      </c>
      <c r="N29" s="63">
        <f>SUM($C$28:N$28)</f>
        <v>-299</v>
      </c>
      <c r="O29" s="12"/>
      <c r="P29" s="58"/>
    </row>
    <row r="30" spans="1:17" ht="19.5" customHeight="1" thickBot="1" x14ac:dyDescent="0.4">
      <c r="B30" s="13"/>
      <c r="C30" s="13"/>
      <c r="D30" s="13"/>
      <c r="E30" s="13"/>
      <c r="F30" s="13"/>
      <c r="G30" s="13"/>
      <c r="H30" s="13"/>
      <c r="I30" s="13"/>
      <c r="J30" s="13"/>
      <c r="K30" s="13"/>
      <c r="L30" s="13"/>
      <c r="M30" s="13"/>
      <c r="N30" s="13"/>
      <c r="O30" s="13"/>
      <c r="P30" s="13"/>
    </row>
    <row r="31" spans="1:17" ht="19.5" customHeight="1" thickTop="1" thickBot="1" x14ac:dyDescent="0.4">
      <c r="A31" s="49" t="s">
        <v>60</v>
      </c>
      <c r="B31" s="27" t="s">
        <v>14</v>
      </c>
      <c r="C31" s="28" t="e">
        <f ca="1">EsimeneKuu</f>
        <v>#VALUE!</v>
      </c>
      <c r="D31" s="28" t="e">
        <f t="shared" ref="D31:N31" ca="1" si="2">JärgmineKuu</f>
        <v>#VALUE!</v>
      </c>
      <c r="E31" s="28" t="e">
        <f t="shared" ca="1" si="2"/>
        <v>#VALUE!</v>
      </c>
      <c r="F31" s="28" t="e">
        <f t="shared" ca="1" si="2"/>
        <v>#VALUE!</v>
      </c>
      <c r="G31" s="28" t="e">
        <f t="shared" ca="1" si="2"/>
        <v>#VALUE!</v>
      </c>
      <c r="H31" s="28" t="e">
        <f t="shared" ca="1" si="2"/>
        <v>#VALUE!</v>
      </c>
      <c r="I31" s="28" t="e">
        <f t="shared" ca="1" si="2"/>
        <v>#VALUE!</v>
      </c>
      <c r="J31" s="28" t="e">
        <f t="shared" ca="1" si="2"/>
        <v>#VALUE!</v>
      </c>
      <c r="K31" s="28" t="e">
        <f t="shared" ca="1" si="2"/>
        <v>#VALUE!</v>
      </c>
      <c r="L31" s="28" t="e">
        <f t="shared" ca="1" si="2"/>
        <v>#VALUE!</v>
      </c>
      <c r="M31" s="28" t="e">
        <f t="shared" ca="1" si="2"/>
        <v>#VALUE!</v>
      </c>
      <c r="N31" s="28" t="e">
        <f t="shared" ca="1" si="2"/>
        <v>#VALUE!</v>
      </c>
      <c r="O31" s="29" t="s">
        <v>31</v>
      </c>
      <c r="P31" s="30" t="s">
        <v>32</v>
      </c>
      <c r="Q31" s="5"/>
    </row>
    <row r="32" spans="1:17" ht="19.5" customHeight="1" thickTop="1" x14ac:dyDescent="0.35">
      <c r="B32" s="14" t="s">
        <v>15</v>
      </c>
      <c r="C32" s="73">
        <v>0</v>
      </c>
      <c r="D32" s="73">
        <v>0</v>
      </c>
      <c r="E32" s="73">
        <v>750</v>
      </c>
      <c r="F32" s="73">
        <v>750</v>
      </c>
      <c r="G32" s="73">
        <v>750</v>
      </c>
      <c r="H32" s="73">
        <v>750</v>
      </c>
      <c r="I32" s="73">
        <v>750</v>
      </c>
      <c r="J32" s="73">
        <v>750</v>
      </c>
      <c r="K32" s="73">
        <v>750</v>
      </c>
      <c r="L32" s="73">
        <v>750</v>
      </c>
      <c r="M32" s="73">
        <v>750</v>
      </c>
      <c r="N32" s="73">
        <v>750</v>
      </c>
      <c r="O32" s="64">
        <f t="shared" ref="O32:O37" si="3">SUM(C32:N32)</f>
        <v>7500</v>
      </c>
      <c r="P32" s="43" t="e">
        <f ca="1">INDEX($C32:$O32,,ValitudPerioodVeerg)/INDEX($C$37:$O$37,,ValitudPerioodVeerg)</f>
        <v>#VALUE!</v>
      </c>
    </row>
    <row r="33" spans="1:17" ht="19.5" customHeight="1" x14ac:dyDescent="0.35">
      <c r="B33" s="15" t="s">
        <v>16</v>
      </c>
      <c r="C33" s="74">
        <v>450</v>
      </c>
      <c r="D33" s="74">
        <v>450</v>
      </c>
      <c r="E33" s="74">
        <v>450</v>
      </c>
      <c r="F33" s="74">
        <v>450</v>
      </c>
      <c r="G33" s="74">
        <v>450</v>
      </c>
      <c r="H33" s="74">
        <v>450</v>
      </c>
      <c r="I33" s="74">
        <v>450</v>
      </c>
      <c r="J33" s="74">
        <v>450</v>
      </c>
      <c r="K33" s="74">
        <v>550</v>
      </c>
      <c r="L33" s="74">
        <v>350</v>
      </c>
      <c r="M33" s="74">
        <v>350</v>
      </c>
      <c r="N33" s="74">
        <v>350</v>
      </c>
      <c r="O33" s="65">
        <f t="shared" si="3"/>
        <v>5200</v>
      </c>
      <c r="P33" s="44" t="e">
        <f ca="1">INDEX($C33:$O33,,ValitudPerioodVeerg)/INDEX($C$37:$O$37,,ValitudPerioodVeerg)</f>
        <v>#VALUE!</v>
      </c>
    </row>
    <row r="34" spans="1:17" ht="19.5" customHeight="1" x14ac:dyDescent="0.35">
      <c r="B34" s="15" t="s">
        <v>17</v>
      </c>
      <c r="C34" s="74">
        <v>200</v>
      </c>
      <c r="D34" s="74">
        <v>200</v>
      </c>
      <c r="E34" s="74">
        <v>1000</v>
      </c>
      <c r="F34" s="74">
        <v>350</v>
      </c>
      <c r="G34" s="74">
        <v>350</v>
      </c>
      <c r="H34" s="74">
        <v>350</v>
      </c>
      <c r="I34" s="74">
        <v>350</v>
      </c>
      <c r="J34" s="74">
        <v>350</v>
      </c>
      <c r="K34" s="74">
        <v>350</v>
      </c>
      <c r="L34" s="74">
        <v>350</v>
      </c>
      <c r="M34" s="74">
        <v>350</v>
      </c>
      <c r="N34" s="74">
        <v>350</v>
      </c>
      <c r="O34" s="65">
        <f t="shared" si="3"/>
        <v>4550</v>
      </c>
      <c r="P34" s="44" t="e">
        <f ca="1">INDEX($C34:$O34,,ValitudPerioodVeerg)/INDEX($C$37:$O$37,,ValitudPerioodVeerg)</f>
        <v>#VALUE!</v>
      </c>
    </row>
    <row r="35" spans="1:17" ht="19.5" customHeight="1" x14ac:dyDescent="0.35">
      <c r="B35" s="15" t="s">
        <v>18</v>
      </c>
      <c r="C35" s="74">
        <v>500</v>
      </c>
      <c r="D35" s="74">
        <v>350</v>
      </c>
      <c r="E35" s="74">
        <v>150</v>
      </c>
      <c r="F35" s="74">
        <v>0</v>
      </c>
      <c r="G35" s="74">
        <v>0</v>
      </c>
      <c r="H35" s="74">
        <v>0</v>
      </c>
      <c r="I35" s="74">
        <v>0</v>
      </c>
      <c r="J35" s="74">
        <v>0</v>
      </c>
      <c r="K35" s="74">
        <v>0</v>
      </c>
      <c r="L35" s="74">
        <v>0</v>
      </c>
      <c r="M35" s="74">
        <v>0</v>
      </c>
      <c r="N35" s="74">
        <v>0</v>
      </c>
      <c r="O35" s="65">
        <f t="shared" si="3"/>
        <v>1000</v>
      </c>
      <c r="P35" s="44" t="e">
        <f ca="1">INDEX($C35:$O35,,ValitudPerioodVeerg)/INDEX($C$37:$O$37,,ValitudPerioodVeerg)</f>
        <v>#VALUE!</v>
      </c>
    </row>
    <row r="36" spans="1:17" ht="19.5" customHeight="1" x14ac:dyDescent="0.35">
      <c r="B36" s="16" t="s">
        <v>19</v>
      </c>
      <c r="C36" s="75">
        <v>75</v>
      </c>
      <c r="D36" s="75">
        <v>75</v>
      </c>
      <c r="E36" s="75">
        <v>75</v>
      </c>
      <c r="F36" s="75">
        <v>75</v>
      </c>
      <c r="G36" s="75">
        <v>75</v>
      </c>
      <c r="H36" s="75">
        <v>75</v>
      </c>
      <c r="I36" s="75">
        <v>75</v>
      </c>
      <c r="J36" s="75">
        <v>75</v>
      </c>
      <c r="K36" s="75">
        <v>75</v>
      </c>
      <c r="L36" s="75">
        <v>75</v>
      </c>
      <c r="M36" s="75">
        <v>75</v>
      </c>
      <c r="N36" s="75">
        <v>75</v>
      </c>
      <c r="O36" s="66">
        <f t="shared" si="3"/>
        <v>900</v>
      </c>
      <c r="P36" s="45" t="e">
        <f ca="1">INDEX($C36:$O36,,ValitudPerioodVeerg)/INDEX($C$37:$O$37,,ValitudPerioodVeerg)</f>
        <v>#VALUE!</v>
      </c>
    </row>
    <row r="37" spans="1:17" ht="19.5" customHeight="1" x14ac:dyDescent="0.35">
      <c r="A37" s="48" t="s">
        <v>57</v>
      </c>
      <c r="B37" s="32" t="s">
        <v>20</v>
      </c>
      <c r="C37" s="67">
        <f t="shared" ref="C37:N37" si="4">SUM(C32:C36)</f>
        <v>1225</v>
      </c>
      <c r="D37" s="67">
        <f t="shared" si="4"/>
        <v>1075</v>
      </c>
      <c r="E37" s="67">
        <f t="shared" si="4"/>
        <v>2425</v>
      </c>
      <c r="F37" s="67">
        <f t="shared" si="4"/>
        <v>1625</v>
      </c>
      <c r="G37" s="67">
        <f t="shared" si="4"/>
        <v>1625</v>
      </c>
      <c r="H37" s="67">
        <f t="shared" si="4"/>
        <v>1625</v>
      </c>
      <c r="I37" s="67">
        <f t="shared" si="4"/>
        <v>1625</v>
      </c>
      <c r="J37" s="67">
        <f t="shared" si="4"/>
        <v>1625</v>
      </c>
      <c r="K37" s="67">
        <f t="shared" si="4"/>
        <v>1725</v>
      </c>
      <c r="L37" s="67">
        <f t="shared" si="4"/>
        <v>1525</v>
      </c>
      <c r="M37" s="67">
        <f t="shared" si="4"/>
        <v>1525</v>
      </c>
      <c r="N37" s="67">
        <f t="shared" si="4"/>
        <v>1525</v>
      </c>
      <c r="O37" s="67">
        <f t="shared" si="3"/>
        <v>19150</v>
      </c>
      <c r="P37" s="33" t="e">
        <f ca="1">INDEX($C37:$O37,,ValitudPerioodVeerg)/INDEX($C$37:$O$37,,ValitudPerioodVeerg)</f>
        <v>#VALUE!</v>
      </c>
    </row>
    <row r="38" spans="1:17" ht="19.5" customHeight="1" thickBot="1" x14ac:dyDescent="0.4">
      <c r="B38" s="13"/>
      <c r="C38" s="13"/>
      <c r="D38" s="13"/>
      <c r="E38" s="13"/>
      <c r="F38" s="13"/>
      <c r="G38" s="13"/>
      <c r="H38" s="13"/>
      <c r="I38" s="13"/>
      <c r="J38" s="13"/>
      <c r="K38" s="13"/>
      <c r="L38" s="13"/>
      <c r="M38" s="13"/>
      <c r="N38" s="13"/>
      <c r="O38" s="13"/>
      <c r="P38" s="13"/>
    </row>
    <row r="39" spans="1:17" ht="19.5" customHeight="1" thickTop="1" x14ac:dyDescent="0.35">
      <c r="A39" s="48" t="s">
        <v>51</v>
      </c>
      <c r="B39" s="37" t="s">
        <v>21</v>
      </c>
      <c r="C39" s="38" t="e">
        <f ca="1">EsimeneKuu</f>
        <v>#VALUE!</v>
      </c>
      <c r="D39" s="38" t="e">
        <f t="shared" ref="D39:N39" ca="1" si="5">JärgmineKuu</f>
        <v>#VALUE!</v>
      </c>
      <c r="E39" s="38" t="e">
        <f t="shared" ca="1" si="5"/>
        <v>#VALUE!</v>
      </c>
      <c r="F39" s="38" t="e">
        <f t="shared" ca="1" si="5"/>
        <v>#VALUE!</v>
      </c>
      <c r="G39" s="38" t="e">
        <f t="shared" ca="1" si="5"/>
        <v>#VALUE!</v>
      </c>
      <c r="H39" s="38" t="e">
        <f t="shared" ca="1" si="5"/>
        <v>#VALUE!</v>
      </c>
      <c r="I39" s="38" t="e">
        <f t="shared" ca="1" si="5"/>
        <v>#VALUE!</v>
      </c>
      <c r="J39" s="38" t="e">
        <f t="shared" ca="1" si="5"/>
        <v>#VALUE!</v>
      </c>
      <c r="K39" s="38" t="e">
        <f t="shared" ca="1" si="5"/>
        <v>#VALUE!</v>
      </c>
      <c r="L39" s="38" t="e">
        <f t="shared" ca="1" si="5"/>
        <v>#VALUE!</v>
      </c>
      <c r="M39" s="38" t="e">
        <f t="shared" ca="1" si="5"/>
        <v>#VALUE!</v>
      </c>
      <c r="N39" s="38" t="e">
        <f t="shared" ca="1" si="5"/>
        <v>#VALUE!</v>
      </c>
      <c r="O39" s="39" t="s">
        <v>31</v>
      </c>
      <c r="P39" s="40" t="s">
        <v>32</v>
      </c>
      <c r="Q39" s="5"/>
    </row>
    <row r="40" spans="1:17" ht="19.5" customHeight="1" x14ac:dyDescent="0.35">
      <c r="A40" s="49" t="s">
        <v>52</v>
      </c>
      <c r="B40" s="34" t="s">
        <v>22</v>
      </c>
      <c r="C40" s="68">
        <f t="shared" ref="C40:N40" si="6">SUM(C41:C43)</f>
        <v>565</v>
      </c>
      <c r="D40" s="68">
        <f t="shared" si="6"/>
        <v>565</v>
      </c>
      <c r="E40" s="68">
        <f t="shared" si="6"/>
        <v>565</v>
      </c>
      <c r="F40" s="68">
        <f t="shared" si="6"/>
        <v>565</v>
      </c>
      <c r="G40" s="68">
        <f t="shared" si="6"/>
        <v>565</v>
      </c>
      <c r="H40" s="68">
        <f t="shared" si="6"/>
        <v>565</v>
      </c>
      <c r="I40" s="68">
        <f t="shared" si="6"/>
        <v>565</v>
      </c>
      <c r="J40" s="68">
        <f t="shared" si="6"/>
        <v>565</v>
      </c>
      <c r="K40" s="68">
        <f t="shared" si="6"/>
        <v>565</v>
      </c>
      <c r="L40" s="68">
        <f t="shared" si="6"/>
        <v>565</v>
      </c>
      <c r="M40" s="68">
        <f t="shared" si="6"/>
        <v>565</v>
      </c>
      <c r="N40" s="68">
        <f t="shared" si="6"/>
        <v>565</v>
      </c>
      <c r="O40" s="69">
        <f>SUM(C40:N40)</f>
        <v>6780</v>
      </c>
      <c r="P40" s="46" t="e">
        <f ca="1">INDEX($C40:$O40,,ValitudPerioodVeerg)/INDEX($C$72:$O$72,,ValitudPerioodVeerg)</f>
        <v>#VALUE!</v>
      </c>
    </row>
    <row r="41" spans="1:17" ht="19.5" customHeight="1" x14ac:dyDescent="0.35">
      <c r="B41" s="17"/>
      <c r="C41" s="76">
        <v>315</v>
      </c>
      <c r="D41" s="76">
        <v>315</v>
      </c>
      <c r="E41" s="76">
        <v>315</v>
      </c>
      <c r="F41" s="76">
        <v>315</v>
      </c>
      <c r="G41" s="76">
        <v>315</v>
      </c>
      <c r="H41" s="76">
        <v>315</v>
      </c>
      <c r="I41" s="76">
        <v>315</v>
      </c>
      <c r="J41" s="76">
        <v>315</v>
      </c>
      <c r="K41" s="76">
        <v>315</v>
      </c>
      <c r="L41" s="76">
        <v>315</v>
      </c>
      <c r="M41" s="76">
        <v>315</v>
      </c>
      <c r="N41" s="76">
        <v>315</v>
      </c>
      <c r="O41" s="70">
        <f>SUM(C41:N41)</f>
        <v>3780</v>
      </c>
      <c r="P41" s="44" t="e">
        <f ca="1">INDEX($C41:$O41,,ValitudPerioodVeerg)/INDEX($C$72:$O$72,,ValitudPerioodVeerg)</f>
        <v>#VALUE!</v>
      </c>
    </row>
    <row r="42" spans="1:17" ht="19.5" customHeight="1" x14ac:dyDescent="0.35">
      <c r="B42" s="17"/>
      <c r="C42" s="77">
        <v>200</v>
      </c>
      <c r="D42" s="77">
        <v>200</v>
      </c>
      <c r="E42" s="77">
        <v>200</v>
      </c>
      <c r="F42" s="77">
        <v>200</v>
      </c>
      <c r="G42" s="77">
        <v>200</v>
      </c>
      <c r="H42" s="77">
        <v>200</v>
      </c>
      <c r="I42" s="77">
        <v>200</v>
      </c>
      <c r="J42" s="77">
        <v>200</v>
      </c>
      <c r="K42" s="77">
        <v>200</v>
      </c>
      <c r="L42" s="77">
        <v>200</v>
      </c>
      <c r="M42" s="77">
        <v>200</v>
      </c>
      <c r="N42" s="77">
        <v>200</v>
      </c>
      <c r="O42" s="70">
        <f>SUM(C42:N42)</f>
        <v>2400</v>
      </c>
      <c r="P42" s="44" t="e">
        <f ca="1">INDEX($C42:$O42,,ValitudPerioodVeerg)/INDEX($C$72:$O$72,,ValitudPerioodVeerg)</f>
        <v>#VALUE!</v>
      </c>
    </row>
    <row r="43" spans="1:17" ht="19.5" customHeight="1" x14ac:dyDescent="0.35">
      <c r="B43" s="17"/>
      <c r="C43" s="78">
        <v>50</v>
      </c>
      <c r="D43" s="78">
        <v>50</v>
      </c>
      <c r="E43" s="78">
        <v>50</v>
      </c>
      <c r="F43" s="78">
        <v>50</v>
      </c>
      <c r="G43" s="78">
        <v>50</v>
      </c>
      <c r="H43" s="78">
        <v>50</v>
      </c>
      <c r="I43" s="78">
        <v>50</v>
      </c>
      <c r="J43" s="78">
        <v>50</v>
      </c>
      <c r="K43" s="78">
        <v>50</v>
      </c>
      <c r="L43" s="78">
        <v>50</v>
      </c>
      <c r="M43" s="78">
        <v>50</v>
      </c>
      <c r="N43" s="78">
        <v>50</v>
      </c>
      <c r="O43" s="71">
        <f>SUM(C43:N43)</f>
        <v>600</v>
      </c>
      <c r="P43" s="45" t="e">
        <f ca="1">INDEX($C43:$O43,,ValitudPerioodVeerg)/INDEX($C$72:$O$72,,ValitudPerioodVeerg)</f>
        <v>#VALUE!</v>
      </c>
    </row>
    <row r="44" spans="1:17" ht="19.5" customHeight="1" x14ac:dyDescent="0.35">
      <c r="B44" s="35"/>
      <c r="C44" s="59"/>
      <c r="D44" s="59"/>
      <c r="E44" s="59"/>
      <c r="F44" s="59"/>
      <c r="G44" s="59"/>
      <c r="H44" s="59"/>
      <c r="I44" s="59"/>
      <c r="J44" s="59"/>
      <c r="K44" s="59"/>
      <c r="L44" s="59"/>
      <c r="M44" s="59"/>
      <c r="N44" s="59"/>
      <c r="O44" s="59"/>
      <c r="P44" s="59"/>
    </row>
    <row r="45" spans="1:17" ht="19.5" customHeight="1" x14ac:dyDescent="0.35">
      <c r="A45" s="48" t="s">
        <v>58</v>
      </c>
      <c r="B45" s="34" t="s">
        <v>23</v>
      </c>
      <c r="C45" s="68">
        <f t="shared" ref="C45:N45" si="7">SUM(C46:C47)</f>
        <v>0</v>
      </c>
      <c r="D45" s="68">
        <f t="shared" si="7"/>
        <v>0</v>
      </c>
      <c r="E45" s="68">
        <f t="shared" si="7"/>
        <v>750</v>
      </c>
      <c r="F45" s="68">
        <f t="shared" si="7"/>
        <v>0</v>
      </c>
      <c r="G45" s="68">
        <f t="shared" si="7"/>
        <v>0</v>
      </c>
      <c r="H45" s="68">
        <f t="shared" si="7"/>
        <v>650</v>
      </c>
      <c r="I45" s="68">
        <f t="shared" si="7"/>
        <v>0</v>
      </c>
      <c r="J45" s="68">
        <f t="shared" si="7"/>
        <v>0</v>
      </c>
      <c r="K45" s="68">
        <f t="shared" si="7"/>
        <v>650</v>
      </c>
      <c r="L45" s="68">
        <f t="shared" si="7"/>
        <v>0</v>
      </c>
      <c r="M45" s="68">
        <f t="shared" si="7"/>
        <v>0</v>
      </c>
      <c r="N45" s="68">
        <f t="shared" si="7"/>
        <v>0</v>
      </c>
      <c r="O45" s="69">
        <f>SUM(C45:N45)</f>
        <v>2050</v>
      </c>
      <c r="P45" s="46" t="e">
        <f ca="1">INDEX($C45:$O45,,ValitudPerioodVeerg)/INDEX($C$72:$O$72,,ValitudPerioodVeerg)</f>
        <v>#VALUE!</v>
      </c>
    </row>
    <row r="46" spans="1:17" ht="19.5" customHeight="1" x14ac:dyDescent="0.35">
      <c r="B46" s="17"/>
      <c r="C46" s="74">
        <v>0</v>
      </c>
      <c r="D46" s="74">
        <v>0</v>
      </c>
      <c r="E46" s="74">
        <v>500</v>
      </c>
      <c r="F46" s="74">
        <v>0</v>
      </c>
      <c r="G46" s="74">
        <v>0</v>
      </c>
      <c r="H46" s="74">
        <v>500</v>
      </c>
      <c r="I46" s="74">
        <v>0</v>
      </c>
      <c r="J46" s="74">
        <v>0</v>
      </c>
      <c r="K46" s="74">
        <v>500</v>
      </c>
      <c r="L46" s="74">
        <v>0</v>
      </c>
      <c r="M46" s="74">
        <v>0</v>
      </c>
      <c r="N46" s="74">
        <v>0</v>
      </c>
      <c r="O46" s="70">
        <f>SUM(C46:N46)</f>
        <v>1500</v>
      </c>
      <c r="P46" s="44" t="e">
        <f ca="1">INDEX($C46:$O46,,ValitudPerioodVeerg)/INDEX($C$72:$O$72,,ValitudPerioodVeerg)</f>
        <v>#VALUE!</v>
      </c>
    </row>
    <row r="47" spans="1:17" ht="19.5" customHeight="1" x14ac:dyDescent="0.35">
      <c r="B47" s="17"/>
      <c r="C47" s="75">
        <v>0</v>
      </c>
      <c r="D47" s="75">
        <v>0</v>
      </c>
      <c r="E47" s="75">
        <v>250</v>
      </c>
      <c r="F47" s="75">
        <v>0</v>
      </c>
      <c r="G47" s="75">
        <v>0</v>
      </c>
      <c r="H47" s="75">
        <v>150</v>
      </c>
      <c r="I47" s="75">
        <v>0</v>
      </c>
      <c r="J47" s="75">
        <v>0</v>
      </c>
      <c r="K47" s="75">
        <v>150</v>
      </c>
      <c r="L47" s="75">
        <v>0</v>
      </c>
      <c r="M47" s="75">
        <v>0</v>
      </c>
      <c r="N47" s="75">
        <v>0</v>
      </c>
      <c r="O47" s="71">
        <f>SUM(C47:N47)</f>
        <v>550</v>
      </c>
      <c r="P47" s="45" t="e">
        <f ca="1">INDEX($C47:$O47,,ValitudPerioodVeerg)/INDEX($C$72:$O$72,,ValitudPerioodVeerg)</f>
        <v>#VALUE!</v>
      </c>
    </row>
    <row r="48" spans="1:17" ht="19.5" customHeight="1" x14ac:dyDescent="0.35">
      <c r="B48" s="60"/>
      <c r="C48" s="59"/>
      <c r="D48" s="59"/>
      <c r="E48" s="59"/>
      <c r="F48" s="59"/>
      <c r="G48" s="59"/>
      <c r="H48" s="59"/>
      <c r="I48" s="59"/>
      <c r="J48" s="59"/>
      <c r="K48" s="59"/>
      <c r="L48" s="59"/>
      <c r="M48" s="59"/>
      <c r="N48" s="59"/>
      <c r="O48" s="59"/>
      <c r="P48" s="59"/>
      <c r="Q48" s="61"/>
    </row>
    <row r="49" spans="1:16" ht="19.5" customHeight="1" x14ac:dyDescent="0.35">
      <c r="A49" s="48" t="s">
        <v>59</v>
      </c>
      <c r="B49" s="34" t="s">
        <v>24</v>
      </c>
      <c r="C49" s="68">
        <f t="shared" ref="C49:N49" si="8">SUM(C50:C51)</f>
        <v>0</v>
      </c>
      <c r="D49" s="68">
        <f t="shared" si="8"/>
        <v>0</v>
      </c>
      <c r="E49" s="68">
        <f t="shared" si="8"/>
        <v>325</v>
      </c>
      <c r="F49" s="68">
        <f t="shared" si="8"/>
        <v>20</v>
      </c>
      <c r="G49" s="68">
        <f t="shared" si="8"/>
        <v>20</v>
      </c>
      <c r="H49" s="68">
        <f t="shared" si="8"/>
        <v>325</v>
      </c>
      <c r="I49" s="68">
        <f t="shared" si="8"/>
        <v>10</v>
      </c>
      <c r="J49" s="68">
        <f t="shared" si="8"/>
        <v>10</v>
      </c>
      <c r="K49" s="68">
        <f t="shared" si="8"/>
        <v>400</v>
      </c>
      <c r="L49" s="68">
        <f t="shared" si="8"/>
        <v>15</v>
      </c>
      <c r="M49" s="68">
        <f t="shared" si="8"/>
        <v>15</v>
      </c>
      <c r="N49" s="68">
        <f t="shared" si="8"/>
        <v>15</v>
      </c>
      <c r="O49" s="69">
        <f>SUM(C49:N49)</f>
        <v>1155</v>
      </c>
      <c r="P49" s="46" t="e">
        <f ca="1">INDEX($C49:$O49,,ValitudPerioodVeerg)/INDEX($C$72:$O$72,,ValitudPerioodVeerg)</f>
        <v>#VALUE!</v>
      </c>
    </row>
    <row r="50" spans="1:16" ht="19.5" customHeight="1" x14ac:dyDescent="0.35">
      <c r="B50" s="14"/>
      <c r="C50" s="74">
        <v>0</v>
      </c>
      <c r="D50" s="74">
        <v>0</v>
      </c>
      <c r="E50" s="74">
        <v>225</v>
      </c>
      <c r="F50" s="74">
        <v>0</v>
      </c>
      <c r="G50" s="74">
        <v>0</v>
      </c>
      <c r="H50" s="74">
        <v>275</v>
      </c>
      <c r="I50" s="74">
        <v>0</v>
      </c>
      <c r="J50" s="74">
        <v>0</v>
      </c>
      <c r="K50" s="74">
        <v>325</v>
      </c>
      <c r="L50" s="74">
        <v>0</v>
      </c>
      <c r="M50" s="74">
        <v>0</v>
      </c>
      <c r="N50" s="74">
        <v>0</v>
      </c>
      <c r="O50" s="70">
        <f>SUM(C50:N50)</f>
        <v>825</v>
      </c>
      <c r="P50" s="44" t="e">
        <f ca="1">INDEX($C50:$O50,,ValitudPerioodVeerg)/INDEX($C$72:$O$72,,ValitudPerioodVeerg)</f>
        <v>#VALUE!</v>
      </c>
    </row>
    <row r="51" spans="1:16" ht="19.5" customHeight="1" x14ac:dyDescent="0.35">
      <c r="B51" s="14"/>
      <c r="C51" s="75">
        <v>0</v>
      </c>
      <c r="D51" s="75">
        <v>0</v>
      </c>
      <c r="E51" s="75">
        <v>100</v>
      </c>
      <c r="F51" s="75">
        <v>20</v>
      </c>
      <c r="G51" s="75">
        <v>20</v>
      </c>
      <c r="H51" s="75">
        <v>50</v>
      </c>
      <c r="I51" s="75">
        <v>10</v>
      </c>
      <c r="J51" s="75">
        <v>10</v>
      </c>
      <c r="K51" s="75">
        <v>75</v>
      </c>
      <c r="L51" s="75">
        <v>15</v>
      </c>
      <c r="M51" s="75">
        <v>15</v>
      </c>
      <c r="N51" s="75">
        <v>15</v>
      </c>
      <c r="O51" s="71">
        <f>SUM(C51:N51)</f>
        <v>330</v>
      </c>
      <c r="P51" s="45" t="e">
        <f ca="1">INDEX($C51:$O51,,ValitudPerioodVeerg)/INDEX($C$72:$O$72,,ValitudPerioodVeerg)</f>
        <v>#VALUE!</v>
      </c>
    </row>
    <row r="52" spans="1:16" ht="19.5" customHeight="1" x14ac:dyDescent="0.35">
      <c r="B52" s="35"/>
      <c r="C52" s="59"/>
      <c r="D52" s="59"/>
      <c r="E52" s="59"/>
      <c r="F52" s="59"/>
      <c r="G52" s="59"/>
      <c r="H52" s="59"/>
      <c r="I52" s="59"/>
      <c r="J52" s="59"/>
      <c r="K52" s="59"/>
      <c r="L52" s="59"/>
      <c r="M52" s="59"/>
      <c r="N52" s="59"/>
      <c r="O52" s="59"/>
      <c r="P52" s="59"/>
    </row>
    <row r="53" spans="1:16" ht="19.5" customHeight="1" x14ac:dyDescent="0.35">
      <c r="A53" s="48" t="s">
        <v>53</v>
      </c>
      <c r="B53" s="34" t="s">
        <v>25</v>
      </c>
      <c r="C53" s="68">
        <f t="shared" ref="C53:N53" si="9">SUM(C54:C57)</f>
        <v>224</v>
      </c>
      <c r="D53" s="68">
        <f t="shared" si="9"/>
        <v>174</v>
      </c>
      <c r="E53" s="68">
        <f t="shared" si="9"/>
        <v>174</v>
      </c>
      <c r="F53" s="68">
        <f t="shared" si="9"/>
        <v>219</v>
      </c>
      <c r="G53" s="68">
        <f t="shared" si="9"/>
        <v>174</v>
      </c>
      <c r="H53" s="68">
        <f t="shared" si="9"/>
        <v>174</v>
      </c>
      <c r="I53" s="68">
        <f t="shared" si="9"/>
        <v>274</v>
      </c>
      <c r="J53" s="68">
        <f t="shared" si="9"/>
        <v>219</v>
      </c>
      <c r="K53" s="68">
        <f t="shared" si="9"/>
        <v>174</v>
      </c>
      <c r="L53" s="68">
        <f t="shared" si="9"/>
        <v>174</v>
      </c>
      <c r="M53" s="68">
        <f t="shared" si="9"/>
        <v>224</v>
      </c>
      <c r="N53" s="68">
        <f t="shared" si="9"/>
        <v>269</v>
      </c>
      <c r="O53" s="69">
        <f>SUM(C53:N53)</f>
        <v>2473</v>
      </c>
      <c r="P53" s="46" t="e">
        <f ca="1">INDEX($C53:$O53,,ValitudPerioodVeerg)/INDEX($C$72:$O$72,,ValitudPerioodVeerg)</f>
        <v>#VALUE!</v>
      </c>
    </row>
    <row r="54" spans="1:16" ht="19.5" customHeight="1" x14ac:dyDescent="0.35">
      <c r="B54" s="17"/>
      <c r="C54" s="74">
        <v>30</v>
      </c>
      <c r="D54" s="74">
        <v>30</v>
      </c>
      <c r="E54" s="74">
        <v>30</v>
      </c>
      <c r="F54" s="74">
        <v>75</v>
      </c>
      <c r="G54" s="74">
        <v>30</v>
      </c>
      <c r="H54" s="74">
        <v>30</v>
      </c>
      <c r="I54" s="74">
        <v>30</v>
      </c>
      <c r="J54" s="74">
        <v>75</v>
      </c>
      <c r="K54" s="74">
        <v>30</v>
      </c>
      <c r="L54" s="74">
        <v>30</v>
      </c>
      <c r="M54" s="74">
        <v>30</v>
      </c>
      <c r="N54" s="74">
        <v>75</v>
      </c>
      <c r="O54" s="70">
        <f>SUM(C54:N54)</f>
        <v>495</v>
      </c>
      <c r="P54" s="44" t="e">
        <f ca="1">INDEX($C54:$O54,,ValitudPerioodVeerg)/INDEX($C$72:$O$72,,ValitudPerioodVeerg)</f>
        <v>#VALUE!</v>
      </c>
    </row>
    <row r="55" spans="1:16" ht="19.5" customHeight="1" x14ac:dyDescent="0.35">
      <c r="B55" s="17"/>
      <c r="C55" s="74">
        <v>129</v>
      </c>
      <c r="D55" s="74">
        <v>129</v>
      </c>
      <c r="E55" s="74">
        <v>129</v>
      </c>
      <c r="F55" s="74">
        <v>129</v>
      </c>
      <c r="G55" s="74">
        <v>129</v>
      </c>
      <c r="H55" s="74">
        <v>129</v>
      </c>
      <c r="I55" s="74">
        <v>129</v>
      </c>
      <c r="J55" s="74">
        <v>129</v>
      </c>
      <c r="K55" s="74">
        <v>129</v>
      </c>
      <c r="L55" s="74">
        <v>129</v>
      </c>
      <c r="M55" s="74">
        <v>129</v>
      </c>
      <c r="N55" s="74">
        <v>129</v>
      </c>
      <c r="O55" s="70">
        <f>SUM(C55:N55)</f>
        <v>1548</v>
      </c>
      <c r="P55" s="44" t="e">
        <f ca="1">INDEX($C55:$O55,,ValitudPerioodVeerg)/INDEX($C$72:$O$72,,ValitudPerioodVeerg)</f>
        <v>#VALUE!</v>
      </c>
    </row>
    <row r="56" spans="1:16" ht="19.5" customHeight="1" x14ac:dyDescent="0.35">
      <c r="B56" s="17"/>
      <c r="C56" s="74">
        <v>15</v>
      </c>
      <c r="D56" s="74">
        <v>15</v>
      </c>
      <c r="E56" s="74">
        <v>15</v>
      </c>
      <c r="F56" s="74">
        <v>15</v>
      </c>
      <c r="G56" s="74">
        <v>15</v>
      </c>
      <c r="H56" s="74">
        <v>15</v>
      </c>
      <c r="I56" s="74">
        <v>15</v>
      </c>
      <c r="J56" s="74">
        <v>15</v>
      </c>
      <c r="K56" s="74">
        <v>15</v>
      </c>
      <c r="L56" s="74">
        <v>15</v>
      </c>
      <c r="M56" s="74">
        <v>15</v>
      </c>
      <c r="N56" s="74">
        <v>15</v>
      </c>
      <c r="O56" s="70">
        <f>SUM(C56:N56)</f>
        <v>180</v>
      </c>
      <c r="P56" s="44" t="e">
        <f ca="1">INDEX($C56:$O56,,ValitudPerioodVeerg)/INDEX($C$72:$O$72,,ValitudPerioodVeerg)</f>
        <v>#VALUE!</v>
      </c>
    </row>
    <row r="57" spans="1:16" ht="19.5" customHeight="1" x14ac:dyDescent="0.35">
      <c r="B57" s="17"/>
      <c r="C57" s="75">
        <v>50</v>
      </c>
      <c r="D57" s="75">
        <v>0</v>
      </c>
      <c r="E57" s="75">
        <v>0</v>
      </c>
      <c r="F57" s="75">
        <v>0</v>
      </c>
      <c r="G57" s="75">
        <v>0</v>
      </c>
      <c r="H57" s="75">
        <v>0</v>
      </c>
      <c r="I57" s="75">
        <v>100</v>
      </c>
      <c r="J57" s="75">
        <v>0</v>
      </c>
      <c r="K57" s="75">
        <v>0</v>
      </c>
      <c r="L57" s="75">
        <v>0</v>
      </c>
      <c r="M57" s="75">
        <v>50</v>
      </c>
      <c r="N57" s="75">
        <v>50</v>
      </c>
      <c r="O57" s="71">
        <f>SUM(C57:N57)</f>
        <v>250</v>
      </c>
      <c r="P57" s="45" t="e">
        <f ca="1">INDEX($C57:$O57,,ValitudPerioodVeerg)/INDEX($C$72:$O$72,,ValitudPerioodVeerg)</f>
        <v>#VALUE!</v>
      </c>
    </row>
    <row r="58" spans="1:16" ht="19.5" customHeight="1" x14ac:dyDescent="0.35">
      <c r="B58" s="36"/>
      <c r="C58" s="36"/>
      <c r="D58" s="36"/>
      <c r="E58" s="36"/>
      <c r="F58" s="36"/>
      <c r="G58" s="36"/>
      <c r="H58" s="36"/>
      <c r="I58" s="36"/>
      <c r="J58" s="36"/>
      <c r="K58" s="36"/>
      <c r="L58" s="36"/>
      <c r="M58" s="36"/>
      <c r="N58" s="36"/>
      <c r="O58" s="36"/>
      <c r="P58" s="36"/>
    </row>
    <row r="59" spans="1:16" ht="19.5" customHeight="1" x14ac:dyDescent="0.35">
      <c r="A59" s="48" t="s">
        <v>54</v>
      </c>
      <c r="B59" s="34" t="s">
        <v>26</v>
      </c>
      <c r="C59" s="68">
        <f t="shared" ref="C59:N59" si="10">SUM(C60:C65)</f>
        <v>69</v>
      </c>
      <c r="D59" s="68">
        <f t="shared" si="10"/>
        <v>69</v>
      </c>
      <c r="E59" s="68">
        <f t="shared" si="10"/>
        <v>169</v>
      </c>
      <c r="F59" s="68">
        <f t="shared" si="10"/>
        <v>369</v>
      </c>
      <c r="G59" s="68">
        <f t="shared" si="10"/>
        <v>419</v>
      </c>
      <c r="H59" s="68">
        <f t="shared" si="10"/>
        <v>444</v>
      </c>
      <c r="I59" s="68">
        <f t="shared" si="10"/>
        <v>419</v>
      </c>
      <c r="J59" s="68">
        <f t="shared" si="10"/>
        <v>419</v>
      </c>
      <c r="K59" s="68">
        <f t="shared" si="10"/>
        <v>394</v>
      </c>
      <c r="L59" s="68">
        <f t="shared" si="10"/>
        <v>394</v>
      </c>
      <c r="M59" s="68">
        <f t="shared" si="10"/>
        <v>419</v>
      </c>
      <c r="N59" s="68">
        <f t="shared" si="10"/>
        <v>469</v>
      </c>
      <c r="O59" s="69">
        <f t="shared" ref="O59:O65" si="11">SUM(C59:N59)</f>
        <v>4053</v>
      </c>
      <c r="P59" s="46" t="e">
        <f ca="1">INDEX($C59:$O59,,ValitudPerioodVeerg)/INDEX($C$72:$O$72,,ValitudPerioodVeerg)</f>
        <v>#VALUE!</v>
      </c>
    </row>
    <row r="60" spans="1:16" ht="19.5" customHeight="1" x14ac:dyDescent="0.35">
      <c r="B60" s="17"/>
      <c r="C60" s="74">
        <v>0</v>
      </c>
      <c r="D60" s="74">
        <v>0</v>
      </c>
      <c r="E60" s="74">
        <v>0</v>
      </c>
      <c r="F60" s="74">
        <v>50</v>
      </c>
      <c r="G60" s="74">
        <v>100</v>
      </c>
      <c r="H60" s="74">
        <v>100</v>
      </c>
      <c r="I60" s="74">
        <v>100</v>
      </c>
      <c r="J60" s="74">
        <v>100</v>
      </c>
      <c r="K60" s="74">
        <v>75</v>
      </c>
      <c r="L60" s="74">
        <v>75</v>
      </c>
      <c r="M60" s="74">
        <v>100</v>
      </c>
      <c r="N60" s="74">
        <v>100</v>
      </c>
      <c r="O60" s="70">
        <f t="shared" si="11"/>
        <v>800</v>
      </c>
      <c r="P60" s="44" t="e">
        <f ca="1">INDEX($C60:$O60,,ValitudPerioodVeerg)/INDEX($C$72:$O$72,,ValitudPerioodVeerg)</f>
        <v>#VALUE!</v>
      </c>
    </row>
    <row r="61" spans="1:16" ht="19.5" customHeight="1" x14ac:dyDescent="0.35">
      <c r="B61" s="17"/>
      <c r="C61" s="74">
        <v>69</v>
      </c>
      <c r="D61" s="74">
        <v>69</v>
      </c>
      <c r="E61" s="74">
        <v>69</v>
      </c>
      <c r="F61" s="74">
        <v>69</v>
      </c>
      <c r="G61" s="74">
        <v>69</v>
      </c>
      <c r="H61" s="74">
        <v>69</v>
      </c>
      <c r="I61" s="74">
        <v>69</v>
      </c>
      <c r="J61" s="74">
        <v>69</v>
      </c>
      <c r="K61" s="74">
        <v>69</v>
      </c>
      <c r="L61" s="74">
        <v>69</v>
      </c>
      <c r="M61" s="74">
        <v>69</v>
      </c>
      <c r="N61" s="74">
        <v>69</v>
      </c>
      <c r="O61" s="70">
        <f t="shared" si="11"/>
        <v>828</v>
      </c>
      <c r="P61" s="44" t="e">
        <f ca="1">INDEX($C61:$O61,,ValitudPerioodVeerg)/INDEX($C$72:$O$72,,ValitudPerioodVeerg)</f>
        <v>#VALUE!</v>
      </c>
    </row>
    <row r="62" spans="1:16" ht="19.5" customHeight="1" x14ac:dyDescent="0.35">
      <c r="B62" s="17"/>
      <c r="C62" s="74">
        <v>0</v>
      </c>
      <c r="D62" s="74">
        <v>0</v>
      </c>
      <c r="E62" s="74">
        <v>0</v>
      </c>
      <c r="F62" s="74">
        <v>0</v>
      </c>
      <c r="G62" s="74">
        <v>0</v>
      </c>
      <c r="H62" s="74">
        <v>25</v>
      </c>
      <c r="I62" s="74">
        <v>0</v>
      </c>
      <c r="J62" s="74">
        <v>0</v>
      </c>
      <c r="K62" s="74">
        <v>0</v>
      </c>
      <c r="L62" s="74">
        <v>0</v>
      </c>
      <c r="M62" s="74">
        <v>0</v>
      </c>
      <c r="N62" s="74">
        <v>50</v>
      </c>
      <c r="O62" s="70">
        <f t="shared" si="11"/>
        <v>75</v>
      </c>
      <c r="P62" s="44" t="e">
        <f ca="1">INDEX($C62:$O62,,ValitudPerioodVeerg)/INDEX($C$72:$O$72,,ValitudPerioodVeerg)</f>
        <v>#VALUE!</v>
      </c>
    </row>
    <row r="63" spans="1:16" ht="19.5" customHeight="1" x14ac:dyDescent="0.35">
      <c r="B63" s="17"/>
      <c r="C63" s="74">
        <v>0</v>
      </c>
      <c r="D63" s="74">
        <v>0</v>
      </c>
      <c r="E63" s="74">
        <v>100</v>
      </c>
      <c r="F63" s="74">
        <v>100</v>
      </c>
      <c r="G63" s="74">
        <v>100</v>
      </c>
      <c r="H63" s="74">
        <v>100</v>
      </c>
      <c r="I63" s="74">
        <v>100</v>
      </c>
      <c r="J63" s="74">
        <v>100</v>
      </c>
      <c r="K63" s="74">
        <v>100</v>
      </c>
      <c r="L63" s="74">
        <v>100</v>
      </c>
      <c r="M63" s="74">
        <v>100</v>
      </c>
      <c r="N63" s="74">
        <v>100</v>
      </c>
      <c r="O63" s="70">
        <f t="shared" si="11"/>
        <v>1000</v>
      </c>
      <c r="P63" s="44" t="e">
        <f ca="1">INDEX($C63:$O63,,ValitudPerioodVeerg)/INDEX($C$72:$O$72,,ValitudPerioodVeerg)</f>
        <v>#VALUE!</v>
      </c>
    </row>
    <row r="64" spans="1:16" ht="19.5" customHeight="1" x14ac:dyDescent="0.35">
      <c r="B64" s="17"/>
      <c r="C64" s="74">
        <v>0</v>
      </c>
      <c r="D64" s="74">
        <v>0</v>
      </c>
      <c r="E64" s="74">
        <v>0</v>
      </c>
      <c r="F64" s="74">
        <v>50</v>
      </c>
      <c r="G64" s="74">
        <v>50</v>
      </c>
      <c r="H64" s="74">
        <v>50</v>
      </c>
      <c r="I64" s="74">
        <v>50</v>
      </c>
      <c r="J64" s="74">
        <v>50</v>
      </c>
      <c r="K64" s="74">
        <v>50</v>
      </c>
      <c r="L64" s="74">
        <v>50</v>
      </c>
      <c r="M64" s="74">
        <v>50</v>
      </c>
      <c r="N64" s="74">
        <v>50</v>
      </c>
      <c r="O64" s="70">
        <f t="shared" si="11"/>
        <v>450</v>
      </c>
      <c r="P64" s="44" t="e">
        <f ca="1">INDEX($C64:$O64,,ValitudPerioodVeerg)/INDEX($C$72:$O$72,,ValitudPerioodVeerg)</f>
        <v>#VALUE!</v>
      </c>
    </row>
    <row r="65" spans="1:16" ht="19.5" customHeight="1" x14ac:dyDescent="0.35">
      <c r="B65" s="17"/>
      <c r="C65" s="75">
        <v>0</v>
      </c>
      <c r="D65" s="75">
        <v>0</v>
      </c>
      <c r="E65" s="75">
        <v>0</v>
      </c>
      <c r="F65" s="75">
        <v>100</v>
      </c>
      <c r="G65" s="75">
        <v>100</v>
      </c>
      <c r="H65" s="75">
        <v>100</v>
      </c>
      <c r="I65" s="75">
        <v>100</v>
      </c>
      <c r="J65" s="75">
        <v>100</v>
      </c>
      <c r="K65" s="75">
        <v>100</v>
      </c>
      <c r="L65" s="75">
        <v>100</v>
      </c>
      <c r="M65" s="75">
        <v>100</v>
      </c>
      <c r="N65" s="75">
        <v>100</v>
      </c>
      <c r="O65" s="71">
        <f t="shared" si="11"/>
        <v>900</v>
      </c>
      <c r="P65" s="45" t="e">
        <f ca="1">INDEX($C65:$O65,,ValitudPerioodVeerg)/INDEX($C$72:$O$72,,ValitudPerioodVeerg)</f>
        <v>#VALUE!</v>
      </c>
    </row>
    <row r="66" spans="1:16" ht="19.5" customHeight="1" x14ac:dyDescent="0.35">
      <c r="B66" s="35"/>
      <c r="C66" s="36"/>
      <c r="D66" s="36"/>
      <c r="E66" s="36"/>
      <c r="F66" s="36"/>
      <c r="G66" s="36"/>
      <c r="H66" s="36"/>
      <c r="I66" s="36"/>
      <c r="J66" s="36"/>
      <c r="K66" s="36"/>
      <c r="L66" s="36"/>
      <c r="M66" s="36"/>
      <c r="N66" s="36"/>
      <c r="O66" s="36"/>
      <c r="P66" s="36"/>
    </row>
    <row r="67" spans="1:16" ht="19.5" customHeight="1" x14ac:dyDescent="0.35">
      <c r="A67" s="48" t="s">
        <v>55</v>
      </c>
      <c r="B67" s="34" t="s">
        <v>27</v>
      </c>
      <c r="C67" s="68">
        <f>SUM(C68:C70)</f>
        <v>198</v>
      </c>
      <c r="D67" s="68">
        <f t="shared" ref="D67:N67" si="12">SUM(D68:D70)</f>
        <v>198</v>
      </c>
      <c r="E67" s="68">
        <f t="shared" si="12"/>
        <v>250</v>
      </c>
      <c r="F67" s="68">
        <f t="shared" si="12"/>
        <v>253</v>
      </c>
      <c r="G67" s="68">
        <f t="shared" si="12"/>
        <v>243</v>
      </c>
      <c r="H67" s="68">
        <f t="shared" si="12"/>
        <v>238</v>
      </c>
      <c r="I67" s="68">
        <f t="shared" si="12"/>
        <v>233</v>
      </c>
      <c r="J67" s="68">
        <f t="shared" si="12"/>
        <v>258</v>
      </c>
      <c r="K67" s="68">
        <f t="shared" si="12"/>
        <v>263</v>
      </c>
      <c r="L67" s="68">
        <f t="shared" si="12"/>
        <v>268</v>
      </c>
      <c r="M67" s="68">
        <f t="shared" si="12"/>
        <v>268</v>
      </c>
      <c r="N67" s="68">
        <f t="shared" si="12"/>
        <v>268</v>
      </c>
      <c r="O67" s="69">
        <f>SUM(C67:N67)</f>
        <v>2938</v>
      </c>
      <c r="P67" s="46" t="e">
        <f ca="1">INDEX($C67:$O67,,ValitudPerioodVeerg)/INDEX($C$72:$O$72,,ValitudPerioodVeerg)</f>
        <v>#VALUE!</v>
      </c>
    </row>
    <row r="68" spans="1:16" ht="19.5" customHeight="1" x14ac:dyDescent="0.35">
      <c r="B68" s="17"/>
      <c r="C68" s="74">
        <v>123</v>
      </c>
      <c r="D68" s="74">
        <v>123</v>
      </c>
      <c r="E68" s="74">
        <v>123</v>
      </c>
      <c r="F68" s="74">
        <v>123</v>
      </c>
      <c r="G68" s="74">
        <v>123</v>
      </c>
      <c r="H68" s="74">
        <v>123</v>
      </c>
      <c r="I68" s="74">
        <v>123</v>
      </c>
      <c r="J68" s="74">
        <v>123</v>
      </c>
      <c r="K68" s="74">
        <v>123</v>
      </c>
      <c r="L68" s="74">
        <v>123</v>
      </c>
      <c r="M68" s="74">
        <v>123</v>
      </c>
      <c r="N68" s="74">
        <v>123</v>
      </c>
      <c r="O68" s="70">
        <f>SUM(C68:N68)</f>
        <v>1476</v>
      </c>
      <c r="P68" s="44" t="e">
        <f ca="1">INDEX($C68:$O68,,ValitudPerioodVeerg)/INDEX($C$72:$O$72,,ValitudPerioodVeerg)</f>
        <v>#VALUE!</v>
      </c>
    </row>
    <row r="69" spans="1:16" ht="19.5" customHeight="1" x14ac:dyDescent="0.35">
      <c r="B69" s="17"/>
      <c r="C69" s="74">
        <v>0</v>
      </c>
      <c r="D69" s="74">
        <v>0</v>
      </c>
      <c r="E69" s="74">
        <v>52</v>
      </c>
      <c r="F69" s="74">
        <v>55</v>
      </c>
      <c r="G69" s="74">
        <v>45</v>
      </c>
      <c r="H69" s="74">
        <v>40</v>
      </c>
      <c r="I69" s="74">
        <v>35</v>
      </c>
      <c r="J69" s="74">
        <v>60</v>
      </c>
      <c r="K69" s="74">
        <v>65</v>
      </c>
      <c r="L69" s="74">
        <v>70</v>
      </c>
      <c r="M69" s="74">
        <v>70</v>
      </c>
      <c r="N69" s="74">
        <v>70</v>
      </c>
      <c r="O69" s="70">
        <f>SUM(C69:N69)</f>
        <v>562</v>
      </c>
      <c r="P69" s="44" t="e">
        <f ca="1">INDEX($C69:$O69,,ValitudPerioodVeerg)/INDEX($C$72:$O$72,,ValitudPerioodVeerg)</f>
        <v>#VALUE!</v>
      </c>
    </row>
    <row r="70" spans="1:16" ht="19.5" customHeight="1" x14ac:dyDescent="0.35">
      <c r="B70" s="17"/>
      <c r="C70" s="75">
        <v>75</v>
      </c>
      <c r="D70" s="75">
        <v>75</v>
      </c>
      <c r="E70" s="75">
        <v>75</v>
      </c>
      <c r="F70" s="75">
        <v>75</v>
      </c>
      <c r="G70" s="75">
        <v>75</v>
      </c>
      <c r="H70" s="75">
        <v>75</v>
      </c>
      <c r="I70" s="75">
        <v>75</v>
      </c>
      <c r="J70" s="75">
        <v>75</v>
      </c>
      <c r="K70" s="75">
        <v>75</v>
      </c>
      <c r="L70" s="75">
        <v>75</v>
      </c>
      <c r="M70" s="75">
        <v>75</v>
      </c>
      <c r="N70" s="75">
        <v>75</v>
      </c>
      <c r="O70" s="71">
        <f>SUM(C70:N70)</f>
        <v>900</v>
      </c>
      <c r="P70" s="45" t="e">
        <f ca="1">INDEX($C70:$O70,,ValitudPerioodVeerg)/INDEX($C$72:$O$72,,ValitudPerioodVeerg)</f>
        <v>#VALUE!</v>
      </c>
    </row>
    <row r="71" spans="1:16" ht="19.5" customHeight="1" x14ac:dyDescent="0.35">
      <c r="B71" s="14"/>
      <c r="C71" s="14"/>
      <c r="D71" s="14"/>
      <c r="E71" s="14"/>
      <c r="F71" s="14"/>
      <c r="G71" s="14"/>
      <c r="H71" s="14"/>
      <c r="I71" s="14"/>
      <c r="J71" s="14"/>
      <c r="K71" s="14"/>
      <c r="L71" s="14"/>
      <c r="M71" s="14"/>
      <c r="N71" s="14"/>
      <c r="O71" s="14"/>
      <c r="P71" s="14"/>
    </row>
    <row r="72" spans="1:16" ht="19.5" customHeight="1" x14ac:dyDescent="0.35">
      <c r="A72" s="48" t="s">
        <v>56</v>
      </c>
      <c r="B72" s="41" t="s">
        <v>28</v>
      </c>
      <c r="C72" s="72">
        <f t="shared" ref="C72:N72" si="13">SUM(C40,C45,C49,C53,C59,C67)</f>
        <v>1056</v>
      </c>
      <c r="D72" s="72">
        <f t="shared" si="13"/>
        <v>1006</v>
      </c>
      <c r="E72" s="72">
        <f t="shared" si="13"/>
        <v>2233</v>
      </c>
      <c r="F72" s="72">
        <f t="shared" si="13"/>
        <v>1426</v>
      </c>
      <c r="G72" s="72">
        <f t="shared" si="13"/>
        <v>1421</v>
      </c>
      <c r="H72" s="72">
        <f t="shared" si="13"/>
        <v>2396</v>
      </c>
      <c r="I72" s="72">
        <f t="shared" si="13"/>
        <v>1501</v>
      </c>
      <c r="J72" s="72">
        <f t="shared" si="13"/>
        <v>1471</v>
      </c>
      <c r="K72" s="72">
        <f t="shared" si="13"/>
        <v>2446</v>
      </c>
      <c r="L72" s="72">
        <f t="shared" si="13"/>
        <v>1416</v>
      </c>
      <c r="M72" s="72">
        <f t="shared" si="13"/>
        <v>1491</v>
      </c>
      <c r="N72" s="72">
        <f t="shared" si="13"/>
        <v>1586</v>
      </c>
      <c r="O72" s="72">
        <f>SUM(C72:N72)</f>
        <v>19449</v>
      </c>
      <c r="P72" s="42" t="e">
        <f ca="1">INDEX($C72:$O72,,ValitudPerioodVeerg)/INDEX($C$72:$O$72,,ValitudPerioodVeerg)</f>
        <v>#VALUE!</v>
      </c>
    </row>
  </sheetData>
  <sheetProtection insertColumns="0" insertRows="0" deleteColumns="0" deleteRows="0" autoFilter="0"/>
  <mergeCells count="5">
    <mergeCell ref="E6:L15"/>
    <mergeCell ref="M6:P14"/>
    <mergeCell ref="B16:P20"/>
    <mergeCell ref="B21:P22"/>
    <mergeCell ref="B6:D15"/>
  </mergeCells>
  <conditionalFormatting sqref="C28:P29">
    <cfRule type="expression" dxfId="0" priority="1">
      <formula>C28&lt;0</formula>
    </cfRule>
  </conditionalFormatting>
  <dataValidations count="1">
    <dataValidation type="list" errorStyle="warning" allowBlank="1" showInputMessage="1" showErrorMessage="1" error="Valige selles lahtris asuvast loendist kuu. Valige LOOBU. Seejärel vajutage valikuvariantide kuvamiseks klahvikombinatsiooni ALT + ALLANOOL. Valiku tegemiseks vajutage ALLANOOLEKLAHVI ja sisestusklahvi ENTER." sqref="B25" xr:uid="{00000000-0002-0000-0100-000000000000}">
      <formula1>"JAAN,VEEBR,MÄRTS,APR,MAI,JUUNI,JUULI,AUG,SEPT,OKT,NOV,DETS"</formula1>
    </dataValidation>
  </dataValidations>
  <printOptions horizontalCentere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Kuu kerimine">
              <controlPr defaultSize="0" print="0" autoPict="0" altText="Valige see, et kuvada järjest kõigi kuude eelarvekokkuvõtted">
                <anchor moveWithCells="1">
                  <from>
                    <xdr:col>1</xdr:col>
                    <xdr:colOff>1485900</xdr:colOff>
                    <xdr:row>20</xdr:row>
                    <xdr:rowOff>95250</xdr:rowOff>
                  </from>
                  <to>
                    <xdr:col>15</xdr:col>
                    <xdr:colOff>200025</xdr:colOff>
                    <xdr:row>21</xdr:row>
                    <xdr:rowOff>114300</xdr:rowOff>
                  </to>
                </anchor>
              </controlPr>
            </control>
          </mc:Choice>
        </mc:AlternateContent>
      </controls>
    </mc:Choice>
  </mc:AlternateContent>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6" tint="-0.499984740745262"/>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'Kõrgkooli kuueelarve'!C72:N72</xm:f>
              <xm:sqref>Q72</xm:sqref>
            </x14:sparkline>
            <x14:sparkline>
              <xm:f>'Kõrgkooli kuueelarve'!C40:N40</xm:f>
              <xm:sqref>Q40</xm:sqref>
            </x14:sparkline>
            <x14:sparkline>
              <xm:f>'Kõrgkooli kuueelarve'!C29:N29</xm:f>
              <xm:sqref>Q29</xm:sqref>
            </x14:sparkline>
            <x14:sparkline>
              <xm:f>'Kõrgkooli kuueelarve'!C59:N59</xm:f>
              <xm:sqref>Q59</xm:sqref>
            </x14:sparkline>
            <x14:sparkline>
              <xm:f>'Kõrgkooli kuueelarve'!C53:N53</xm:f>
              <xm:sqref>Q53</xm:sqref>
            </x14:sparkline>
            <x14:sparkline>
              <xm:f>'Kõrgkooli kuueelarve'!C28:N28</xm:f>
              <xm:sqref>Q28</xm:sqref>
            </x14:sparkline>
            <x14:sparkline>
              <xm:f>'Kõrgkooli kuueelarve'!C49:N49</xm:f>
              <xm:sqref>Q49</xm:sqref>
            </x14:sparkline>
            <x14:sparkline>
              <xm:f>'Kõrgkooli kuueelarve'!C45:N45</xm:f>
              <xm:sqref>Q45</xm:sqref>
            </x14:sparkline>
            <x14:sparkline>
              <xm:f>'Kõrgkooli kuueelarve'!C37:N37</xm:f>
              <xm:sqref>Q37</xm:sqref>
            </x14:sparkline>
            <x14:sparkline>
              <xm:f>'Kõrgkooli kuueelarve'!C67:N67</xm:f>
              <xm:sqref>Q67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24"/>
  <sheetViews>
    <sheetView showGridLines="0" zoomScaleNormal="100" workbookViewId="0"/>
  </sheetViews>
  <sheetFormatPr defaultColWidth="9.140625" defaultRowHeight="15" x14ac:dyDescent="0.3"/>
  <cols>
    <col min="3" max="3" width="57" customWidth="1"/>
    <col min="4" max="4" width="27.5703125" customWidth="1"/>
    <col min="9" max="9" width="9.85546875" bestFit="1" customWidth="1"/>
  </cols>
  <sheetData>
    <row r="1" spans="1:16" x14ac:dyDescent="0.3">
      <c r="A1" t="s">
        <v>33</v>
      </c>
    </row>
    <row r="3" spans="1:16" x14ac:dyDescent="0.3">
      <c r="D3" t="str">
        <f ca="1">IFERROR(LOWER(TEXT(VALUE(ValitudPeriood&amp;" 1"),"mmmm")),"aasta")</f>
        <v>aasta</v>
      </c>
    </row>
    <row r="5" spans="1:16" x14ac:dyDescent="0.3">
      <c r="D5" s="1" t="s">
        <v>38</v>
      </c>
      <c r="E5" s="1"/>
      <c r="F5" s="1"/>
    </row>
    <row r="6" spans="1:16" x14ac:dyDescent="0.3">
      <c r="D6" t="str">
        <f ca="1">D3&amp;" sissetulekud:"</f>
        <v>aasta sissetulekud:</v>
      </c>
      <c r="F6" t="e">
        <f ca="1">TEXT(INDEX('Kõrgkooli kuueelarve'!$C$37:$O$37,,ValitudPerioodVeerg),"# ## €")</f>
        <v>#VALUE!</v>
      </c>
    </row>
    <row r="7" spans="1:16" x14ac:dyDescent="0.3">
      <c r="D7" t="str">
        <f ca="1">D3&amp;" väljaminekud:"</f>
        <v>aasta väljaminekud:</v>
      </c>
      <c r="F7" t="e">
        <f ca="1">TEXT(INDEX('Kõrgkooli kuueelarve'!$C$72:$O$72,,ValitudPerioodVeerg),"# ## €")</f>
        <v>#VALUE!</v>
      </c>
    </row>
    <row r="8" spans="1:16" x14ac:dyDescent="0.3">
      <c r="D8" t="str">
        <f ca="1">D3&amp;" rahavoog:"</f>
        <v>aasta rahavoog:</v>
      </c>
      <c r="E8" s="7">
        <f>INDEX('Kõrgkooli kuueelarve'!C28:O28,KerimisribaVäärtus)</f>
        <v>169</v>
      </c>
      <c r="F8" t="str">
        <f>TEXT(E8,"# ## €")</f>
        <v>1 69 €</v>
      </c>
    </row>
    <row r="12" spans="1:16" x14ac:dyDescent="0.3">
      <c r="D12" s="7" t="e">
        <f ca="1">LOWER('Kõrgkooli kuueelarve'!C27)</f>
        <v>#VALUE!</v>
      </c>
      <c r="E12" s="7" t="e">
        <f ca="1">LOWER('Kõrgkooli kuueelarve'!D27)</f>
        <v>#VALUE!</v>
      </c>
      <c r="F12" s="7" t="e">
        <f ca="1">LOWER('Kõrgkooli kuueelarve'!E27)</f>
        <v>#VALUE!</v>
      </c>
      <c r="G12" s="7" t="e">
        <f ca="1">LOWER('Kõrgkooli kuueelarve'!F27)</f>
        <v>#VALUE!</v>
      </c>
      <c r="H12" s="7" t="e">
        <f ca="1">LOWER('Kõrgkooli kuueelarve'!G27)</f>
        <v>#VALUE!</v>
      </c>
      <c r="I12" s="7" t="e">
        <f ca="1">LOWER('Kõrgkooli kuueelarve'!H27)</f>
        <v>#VALUE!</v>
      </c>
      <c r="J12" s="7" t="e">
        <f ca="1">LOWER('Kõrgkooli kuueelarve'!I27)</f>
        <v>#VALUE!</v>
      </c>
      <c r="K12" s="7" t="e">
        <f ca="1">LOWER('Kõrgkooli kuueelarve'!J27)</f>
        <v>#VALUE!</v>
      </c>
      <c r="L12" s="7" t="e">
        <f ca="1">LOWER('Kõrgkooli kuueelarve'!K27)</f>
        <v>#VALUE!</v>
      </c>
      <c r="M12" s="7" t="e">
        <f ca="1">LOWER('Kõrgkooli kuueelarve'!L27)</f>
        <v>#VALUE!</v>
      </c>
      <c r="N12" s="7" t="e">
        <f ca="1">LOWER('Kõrgkooli kuueelarve'!M27)</f>
        <v>#VALUE!</v>
      </c>
      <c r="O12" s="7" t="e">
        <f ca="1">LOWER('Kõrgkooli kuueelarve'!N27)</f>
        <v>#VALUE!</v>
      </c>
      <c r="P12" s="7" t="str">
        <f>LOWER('Kõrgkooli kuueelarve'!O27)</f>
        <v xml:space="preserve">aasta  </v>
      </c>
    </row>
    <row r="13" spans="1:16" x14ac:dyDescent="0.3">
      <c r="C13" s="2" t="s">
        <v>34</v>
      </c>
      <c r="D13" s="3">
        <v>1</v>
      </c>
    </row>
    <row r="14" spans="1:16" x14ac:dyDescent="0.3">
      <c r="C14" s="2" t="s">
        <v>35</v>
      </c>
      <c r="D14" s="7" t="e">
        <f ca="1">IF(ValitudPeriood='Kõrgkooli kuueelarve'!C$31,IF('Kõrgkooli kuueelarve'!$C$28:$O$28&gt;=0,'Kõrgkooli kuueelarve'!$C$28:$O$28,NA()),NA())</f>
        <v>#VALUE!</v>
      </c>
      <c r="E14" s="7" t="e">
        <f ca="1">IF(ValitudPeriood='Kõrgkooli kuueelarve'!D$31,IF('Kõrgkooli kuueelarve'!$C$28:$O$28&gt;=0,'Kõrgkooli kuueelarve'!$C$28:$O$28,NA()),NA())</f>
        <v>#VALUE!</v>
      </c>
      <c r="F14" s="7" t="e">
        <f ca="1">IF(ValitudPeriood='Kõrgkooli kuueelarve'!E$31,IF('Kõrgkooli kuueelarve'!$C$28:$O$28&gt;=0,'Kõrgkooli kuueelarve'!$C$28:$O$28,NA()),NA())</f>
        <v>#VALUE!</v>
      </c>
      <c r="G14" s="7" t="e">
        <f ca="1">IF(ValitudPeriood='Kõrgkooli kuueelarve'!F$31,IF('Kõrgkooli kuueelarve'!$C$28:$O$28&gt;=0,'Kõrgkooli kuueelarve'!$C$28:$O$28,NA()),NA())</f>
        <v>#VALUE!</v>
      </c>
      <c r="H14" s="7" t="e">
        <f ca="1">IF(ValitudPeriood='Kõrgkooli kuueelarve'!G$31,IF('Kõrgkooli kuueelarve'!$C$28:$O$28&gt;=0,'Kõrgkooli kuueelarve'!$C$28:$O$28,NA()),NA())</f>
        <v>#VALUE!</v>
      </c>
      <c r="I14" s="7" t="e">
        <f ca="1">IF(ValitudPeriood='Kõrgkooli kuueelarve'!H$31,IF('Kõrgkooli kuueelarve'!$C$28:$O$28&gt;=0,'Kõrgkooli kuueelarve'!$C$28:$O$28,NA()),NA())</f>
        <v>#VALUE!</v>
      </c>
      <c r="J14" s="7" t="e">
        <f ca="1">IF(ValitudPeriood='Kõrgkooli kuueelarve'!I$31,IF('Kõrgkooli kuueelarve'!$C$28:$O$28&gt;=0,'Kõrgkooli kuueelarve'!$C$28:$O$28,NA()),NA())</f>
        <v>#VALUE!</v>
      </c>
      <c r="K14" s="7" t="e">
        <f ca="1">IF(ValitudPeriood='Kõrgkooli kuueelarve'!J$31,IF('Kõrgkooli kuueelarve'!$C$28:$O$28&gt;=0,'Kõrgkooli kuueelarve'!$C$28:$O$28,NA()),NA())</f>
        <v>#VALUE!</v>
      </c>
      <c r="L14" s="7" t="e">
        <f ca="1">IF(ValitudPeriood='Kõrgkooli kuueelarve'!K$31,IF('Kõrgkooli kuueelarve'!$C$28:$O$28&gt;=0,'Kõrgkooli kuueelarve'!$C$28:$O$28,NA()),NA())</f>
        <v>#VALUE!</v>
      </c>
      <c r="M14" s="7" t="e">
        <f ca="1">IF(ValitudPeriood='Kõrgkooli kuueelarve'!L$31,IF('Kõrgkooli kuueelarve'!$C$28:$O$28&gt;=0,'Kõrgkooli kuueelarve'!$C$28:$O$28,NA()),NA())</f>
        <v>#VALUE!</v>
      </c>
      <c r="N14" s="7" t="e">
        <f ca="1">IF(ValitudPeriood='Kõrgkooli kuueelarve'!M$31,IF('Kõrgkooli kuueelarve'!$C$28:$O$28&gt;=0,'Kõrgkooli kuueelarve'!$C$28:$O$28,NA()),NA())</f>
        <v>#VALUE!</v>
      </c>
      <c r="O14" s="7" t="e">
        <f ca="1">IF(ValitudPeriood='Kõrgkooli kuueelarve'!N$31,IF('Kõrgkooli kuueelarve'!$C$28:$O$28&gt;=0,'Kõrgkooli kuueelarve'!$C$28:$O$28,NA()),NA())</f>
        <v>#VALUE!</v>
      </c>
      <c r="P14" s="7" t="e">
        <f ca="1">IF(ValitudPeriood='Kõrgkooli kuueelarve'!O$31,IF('Kõrgkooli kuueelarve'!$C$28:$O$28&gt;=0,'Kõrgkooli kuueelarve'!$C$28:$O$28,NA()),NA())</f>
        <v>#VALUE!</v>
      </c>
    </row>
    <row r="15" spans="1:16" x14ac:dyDescent="0.3">
      <c r="C15" s="2" t="s">
        <v>36</v>
      </c>
      <c r="D15" s="7" t="e">
        <f ca="1">IF(ValitudPeriood='Kõrgkooli kuueelarve'!C$31,IF('Kõrgkooli kuueelarve'!$C$28:$O$28&lt;0,'Kõrgkooli kuueelarve'!$C$28:$O$28,NA()),NA())</f>
        <v>#VALUE!</v>
      </c>
      <c r="E15" s="7" t="e">
        <f ca="1">IF(ValitudPeriood='Kõrgkooli kuueelarve'!D$31,IF('Kõrgkooli kuueelarve'!$C$28:$O$28&lt;0,'Kõrgkooli kuueelarve'!$C$28:$O$28,NA()),NA())</f>
        <v>#VALUE!</v>
      </c>
      <c r="F15" s="7" t="e">
        <f ca="1">IF(ValitudPeriood='Kõrgkooli kuueelarve'!E$31,IF('Kõrgkooli kuueelarve'!$C$28:$O$28&lt;0,'Kõrgkooli kuueelarve'!$C$28:$O$28,NA()),NA())</f>
        <v>#VALUE!</v>
      </c>
      <c r="G15" s="7" t="e">
        <f ca="1">IF(ValitudPeriood='Kõrgkooli kuueelarve'!F$31,IF('Kõrgkooli kuueelarve'!$C$28:$O$28&lt;0,'Kõrgkooli kuueelarve'!$C$28:$O$28,NA()),NA())</f>
        <v>#VALUE!</v>
      </c>
      <c r="H15" s="7" t="e">
        <f ca="1">IF(ValitudPeriood='Kõrgkooli kuueelarve'!G$31,IF('Kõrgkooli kuueelarve'!$C$28:$O$28&lt;0,'Kõrgkooli kuueelarve'!$C$28:$O$28,NA()),NA())</f>
        <v>#VALUE!</v>
      </c>
      <c r="I15" s="7" t="e">
        <f ca="1">IF(ValitudPeriood='Kõrgkooli kuueelarve'!H$31,IF('Kõrgkooli kuueelarve'!$C$28:$O$28&lt;0,'Kõrgkooli kuueelarve'!$C$28:$O$28,NA()),NA())</f>
        <v>#VALUE!</v>
      </c>
      <c r="J15" s="7" t="e">
        <f ca="1">IF(ValitudPeriood='Kõrgkooli kuueelarve'!I$31,IF('Kõrgkooli kuueelarve'!$C$28:$O$28&lt;0,'Kõrgkooli kuueelarve'!$C$28:$O$28,NA()),NA())</f>
        <v>#VALUE!</v>
      </c>
      <c r="K15" s="7" t="e">
        <f ca="1">IF(ValitudPeriood='Kõrgkooli kuueelarve'!J$31,IF('Kõrgkooli kuueelarve'!$C$28:$O$28&lt;0,'Kõrgkooli kuueelarve'!$C$28:$O$28,NA()),NA())</f>
        <v>#VALUE!</v>
      </c>
      <c r="L15" s="7" t="e">
        <f ca="1">IF(ValitudPeriood='Kõrgkooli kuueelarve'!K$31,IF('Kõrgkooli kuueelarve'!$C$28:$O$28&lt;0,'Kõrgkooli kuueelarve'!$C$28:$O$28,NA()),NA())</f>
        <v>#VALUE!</v>
      </c>
      <c r="M15" s="7" t="e">
        <f ca="1">IF(ValitudPeriood='Kõrgkooli kuueelarve'!L$31,IF('Kõrgkooli kuueelarve'!$C$28:$O$28&lt;0,'Kõrgkooli kuueelarve'!$C$28:$O$28,NA()),NA())</f>
        <v>#VALUE!</v>
      </c>
      <c r="N15" s="7" t="e">
        <f ca="1">IF(ValitudPeriood='Kõrgkooli kuueelarve'!M$31,IF('Kõrgkooli kuueelarve'!$C$28:$O$28&lt;0,'Kõrgkooli kuueelarve'!$C$28:$O$28,NA()),NA())</f>
        <v>#VALUE!</v>
      </c>
      <c r="O15" s="7" t="e">
        <f ca="1">IF(ValitudPeriood='Kõrgkooli kuueelarve'!N$31,IF('Kõrgkooli kuueelarve'!$C$28:$O$28&lt;0,'Kõrgkooli kuueelarve'!$C$28:$O$28,NA()),NA())</f>
        <v>#VALUE!</v>
      </c>
      <c r="P15" s="7" t="e">
        <f ca="1">IF(ValitudPeriood='Kõrgkooli kuueelarve'!O$31,IF('Kõrgkooli kuueelarve'!$C$28:$O$28&lt;0,'Kõrgkooli kuueelarve'!$C$28:$O$28,NA()),NA())</f>
        <v>#VALUE!</v>
      </c>
    </row>
    <row r="18" spans="3:4" x14ac:dyDescent="0.3">
      <c r="C18" s="9" t="s">
        <v>37</v>
      </c>
      <c r="D18" s="1"/>
    </row>
    <row r="19" spans="3:4" x14ac:dyDescent="0.3">
      <c r="C19" t="s">
        <v>15</v>
      </c>
      <c r="D19" s="8" t="e">
        <f ca="1">'Kõrgkooli kuueelarve'!P32</f>
        <v>#VALUE!</v>
      </c>
    </row>
    <row r="20" spans="3:4" x14ac:dyDescent="0.3">
      <c r="C20" t="s">
        <v>16</v>
      </c>
      <c r="D20" s="8" t="e">
        <f ca="1">'Kõrgkooli kuueelarve'!P33</f>
        <v>#VALUE!</v>
      </c>
    </row>
    <row r="21" spans="3:4" x14ac:dyDescent="0.3">
      <c r="C21" t="s">
        <v>17</v>
      </c>
      <c r="D21" s="8" t="e">
        <f ca="1">'Kõrgkooli kuueelarve'!P34</f>
        <v>#VALUE!</v>
      </c>
    </row>
    <row r="22" spans="3:4" x14ac:dyDescent="0.3">
      <c r="C22" t="s">
        <v>18</v>
      </c>
      <c r="D22" s="8" t="e">
        <f ca="1">'Kõrgkooli kuueelarve'!P35</f>
        <v>#VALUE!</v>
      </c>
    </row>
    <row r="23" spans="3:4" x14ac:dyDescent="0.3">
      <c r="C23" t="s">
        <v>19</v>
      </c>
      <c r="D23" s="8" t="e">
        <f ca="1">'Kõrgkooli kuueelarve'!P36</f>
        <v>#VALUE!</v>
      </c>
    </row>
    <row r="24" spans="3:4" x14ac:dyDescent="0.3">
      <c r="D24" s="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Algus</vt:lpstr>
      <vt:lpstr>Kõrgkooli kuueelarve</vt:lpstr>
      <vt:lpstr>diagramm_arvutused</vt:lpstr>
      <vt:lpstr>KerimisribaVäärtus</vt:lpstr>
      <vt:lpstr>Perioodid</vt:lpstr>
      <vt:lpstr>ProtsendidKulu</vt:lpstr>
      <vt:lpstr>ProtsendidTulu</vt:lpstr>
      <vt:lpstr>tulu_protsent_valitud_periood</vt:lpstr>
      <vt:lpstr>ValitudAlguskuu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2019-04-10T23:28:38Z</dcterms:created>
  <dcterms:modified xsi:type="dcterms:W3CDTF">2019-06-12T05:29:21Z</dcterms:modified>
</cp:coreProperties>
</file>

<file path=docProps/custom.xml><?xml version="1.0" encoding="utf-8"?>
<Properties xmlns="http://schemas.openxmlformats.org/officeDocument/2006/custom-properties" xmlns:vt="http://schemas.openxmlformats.org/officeDocument/2006/docPropsVTypes"/>
</file>