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90" windowHeight="16110" xr2:uid="{00000000-000D-0000-FFFF-FFFF00000000}"/>
  </bookViews>
  <sheets>
    <sheet name="Inicio" sheetId="4" r:id="rId1"/>
    <sheet name="PARÁMETROS DEL PROYECTO" sheetId="1" r:id="rId2"/>
    <sheet name="DETALLES DEL PROYECTO" sheetId="2" r:id="rId3"/>
    <sheet name="TOTALES DEL PROYECTO" sheetId="3" r:id="rId4"/>
  </sheets>
  <definedNames>
    <definedName name="TipoProyecto">Parámetros[TIPO DE PROYECTO]</definedName>
    <definedName name="_xlnm.Print_Titles" localSheetId="2">'DETALLES DEL PROYECTO'!$4:$4</definedName>
    <definedName name="_xlnm.Print_Titles" localSheetId="3">'TOTALES DEL PROYECTO'!$5:$5</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J10" i="2" l="1"/>
  <c r="K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<sst xmlns="http://schemas.openxmlformats.org/spreadsheetml/2006/main" count="107" uniqueCount="79">
  <si>
    <t>INFORMACIÓN SOBRE ESTA PLANTILLA</t>
  </si>
  <si>
    <t>Escribe la información en la hoja de cálculo Parámetros del proyecto para actualizar los gráficos de columnas y en la hoja de cálculo Detalles del proyecto. La tabla dinámica en la hoja de cálculo Totales del proyecto se actualiza automáticamente.</t>
  </si>
  <si>
    <t xml:space="preserve">Nota:  </t>
  </si>
  <si>
    <t>Se facilitan instrucciones adicionales en la columna A de cada hoja de cálculo. Este texto se ocultó de forma intencionada. Para eliminar el texto, selecciona la columna A y, a continuación, ELIMINAR. Para mostrar el texto, selecciona la columna A y, a continuación, cambia el color de fuente.</t>
  </si>
  <si>
    <t>Para obtener más información sobre las tablas de las hojas de cálculo, presiona las teclas MAYÚS y F10 dentro de una tabla, selecciona la opción TABLA y después TEXTO ALTERNATIVO. Para la tabla dinámica en la hoja de cálculo Totales del proyecto, presiona MAYÚS y F10 en la tabla, selecciona las OPCIONES DE TABLA DINÁMICA y, después, la pestaña TEXTO ALTERNATIVO.</t>
  </si>
  <si>
    <t>El título de esta hoja de cálculo se encuentra en la celda de la derecha.</t>
  </si>
  <si>
    <t>El mensaje de confidencialidad está en la celda de la derecha.</t>
  </si>
  <si>
    <t>La sugerencia está en la celda de la derecha.</t>
  </si>
  <si>
    <t>Escribe la información en la tabla Parámetros que comienza en la celda de la derecha. La siguiente instrucción se encuentra en la celda A12.</t>
  </si>
  <si>
    <t>Escribe la tasas mixtas en las celdas de la derecha de C12 a H12. La siguiente instrucción se encuentra en la celda A14.</t>
  </si>
  <si>
    <t>En la celda de la derecha hay un gráfico de columnas que muestra la comparación entre el costo planificado y el real, y en la celda F14 se encuentra un gráfico de columnas que muestra la comparación entre las horas planificadas y las reales.</t>
  </si>
  <si>
    <t>Planificación del proyecto de bufete</t>
  </si>
  <si>
    <t>Las celdas sombreadas se calculan solas. No es necesario escribir nada en ellas.</t>
  </si>
  <si>
    <t>TIPO DE PROYECTO</t>
  </si>
  <si>
    <t>Incorporación de empresa</t>
  </si>
  <si>
    <t>Adquisición de empresa</t>
  </si>
  <si>
    <t>Defensa de responsabilidad de producto</t>
  </si>
  <si>
    <t>Solicitud de patente</t>
  </si>
  <si>
    <t>Demanda de empleado</t>
  </si>
  <si>
    <t>Quiebra</t>
  </si>
  <si>
    <t>Tasas mixtas</t>
  </si>
  <si>
    <t>COSTO PLANIFICADO</t>
  </si>
  <si>
    <t>FRENTE A COSTO REAL</t>
  </si>
  <si>
    <t>HORAS PLANIFICADAS</t>
  </si>
  <si>
    <t>FRENTE A HORAS REALES</t>
  </si>
  <si>
    <t>ASOCIADO GENERAL</t>
  </si>
  <si>
    <t>ABOGADO DE LA EMPRESA</t>
  </si>
  <si>
    <t>EMPRESA</t>
  </si>
  <si>
    <t>LITIGADOR</t>
  </si>
  <si>
    <t>ABOGADO DE PROPIEDAD INTELECTUAL</t>
  </si>
  <si>
    <t>PROPIEDAD INTELECTUAL</t>
  </si>
  <si>
    <t>ABOGADO DE QUIEBRA</t>
  </si>
  <si>
    <t>QUIEBRA</t>
  </si>
  <si>
    <t>PERSONAL DE ADMINISTRACIÓN</t>
  </si>
  <si>
    <t>TOTAL</t>
  </si>
  <si>
    <t>El título de esta hoja de cálculo se encuentra en la celda de la derecha y la información se detalla en la celda Y2.</t>
  </si>
  <si>
    <t>NOMBRE DEL PROYECTO</t>
  </si>
  <si>
    <t>Proyecto 1</t>
  </si>
  <si>
    <t>Proyecto 2</t>
  </si>
  <si>
    <t>Proyecto 3</t>
  </si>
  <si>
    <t>Proyecto 4</t>
  </si>
  <si>
    <t>Proyecto 5</t>
  </si>
  <si>
    <t>INICIO ESTIMADO</t>
  </si>
  <si>
    <t>FIN ESTIMADO</t>
  </si>
  <si>
    <t>INICIO REAL</t>
  </si>
  <si>
    <t>FIN REAL</t>
  </si>
  <si>
    <t>TRABAJO ESTIMADO</t>
  </si>
  <si>
    <t>TRABAJO REAL</t>
  </si>
  <si>
    <t>DURACIÓN ESTIMADA</t>
  </si>
  <si>
    <t>DURACIÓN REAL</t>
  </si>
  <si>
    <t>ASOCIADO GENERAL 2</t>
  </si>
  <si>
    <t>ABOGADO DE LA EMPRESA 2</t>
  </si>
  <si>
    <t>LITIGADOR 2</t>
  </si>
  <si>
    <t>ABOGADO DE PROPIEDAD INTELECTUAL 2</t>
  </si>
  <si>
    <t>ABOGADO DE QUIEBRA 2</t>
  </si>
  <si>
    <t>PERSONAL DE ADMINISTRACIÓN 2</t>
  </si>
  <si>
    <t>La etiqueta Estimado está en la celda C4, la etiqueta Real en la celda I4 y la Información en la celda P4.</t>
  </si>
  <si>
    <t>La tabla dinámica que empieza por la celda de la derecha se actualiza automáticamente</t>
  </si>
  <si>
    <t>Total general</t>
  </si>
  <si>
    <t>ESTIMADO</t>
  </si>
  <si>
    <t xml:space="preserve">ASOCIADO GENERAL </t>
  </si>
  <si>
    <t xml:space="preserve">EMPRESA </t>
  </si>
  <si>
    <t xml:space="preserve">LITIGADOR </t>
  </si>
  <si>
    <t xml:space="preserve">PROPIEDAD INTELECTUAL </t>
  </si>
  <si>
    <t xml:space="preserve">QUIEBRA </t>
  </si>
  <si>
    <t xml:space="preserve">PERSONAL DE ADMINISTRACIÓN </t>
  </si>
  <si>
    <t>REAL</t>
  </si>
  <si>
    <t xml:space="preserve">ASOCIADO GENERAL  </t>
  </si>
  <si>
    <t xml:space="preserve">LITIGADOR  </t>
  </si>
  <si>
    <t xml:space="preserve">PERSONAL DE ADMINISTRACIÓN  </t>
  </si>
  <si>
    <t>INFORMACIÓN: 
Esta tabla dinámica no se actualizará automáticamente.  Para actualizarla, selecciónala (cualquier celda de la tabla dinámica), y en la ficha de cinta HERRAMIENTAS DE TABLA DINÁMICA | ANALIZAR selecciona actualizar.  O presiona MAYÚS+F10, selecciona la tabla dinámica y después Actualizar.</t>
  </si>
  <si>
    <t>Usa este libro para realizar un seguimiento de los parámetros, los detalles y los totales del proyecto durante la planificación del proyecto de bufete.</t>
  </si>
  <si>
    <t>Escribe la información en la tabla Detalles que comienza en la celda de la derecha. Los tipo de proyectos en la tabla Detalles de la derecha se actualizan automáticamente a partir de la tabla Parámetros en la hoja de cálculo Parámetros del proyecto.</t>
  </si>
  <si>
    <t>INFORMACIÓN:
Para agregar una fila, selecciona la celda inferior derecha en el cuerpo de la tabla (no en la fila totales), presiona Tab o MAYÚS y F10 en la tabla donde quieras insertar la fila y selecciona Insertar | Filas arrina o abajo.
Asegúrate de que se eliminan todas las filas sin usar, ya que la tabla dinámica TOTALES DE PROYECTO usará todas las celdas de tablas y, en caso contrario, podría proporcionar resultados erróneos.</t>
  </si>
  <si>
    <t>Nombre de la compañía</t>
  </si>
  <si>
    <t>Crea los parámetros del proyecto en esta hoja de cálculo. Escribe el Nombre de la compañía en la celda de la derecha. En las celdas de esta columna hay instrucciones útiles.</t>
  </si>
  <si>
    <t>Rellena el Nombre de la compañía en la hoja de cálculo Parámetros del proyecto y se actualizará automáticamente en otras hojas de cálculo.</t>
  </si>
  <si>
    <t>Crea los detalles del proyecto en esta hoja de cálculo. El Nombre de la compañía se actualiza automáticamente en celda de la derecha. En las celdas de esta columna hay instrucciones útiles. Presiona la flecha abajo para empezar.</t>
  </si>
  <si>
    <t>Obtén totales del proyecto en esta hoja de cálculo. El Nombre de la compañía se actualiza automáticamente en la celda a la derecha. En las celdas de esta columna hay instrucciones útiles. Presiona la flecha abajo para empezar.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</si>
</sst>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quot;$&quot;#,##0"/>
    <numFmt numFmtId="167" formatCode="&quot;$&quot;#,##0.00"/>
    <numFmt numFmtId="168" formatCode="_-* #,##0.00\ &quot;€&quot;_-;\-* #,##0.00\ &quot;€&quot;_-;_-* &quot;-&quot;??\ &quot;€&quot;_-;_-@_-"/>
    <numFmt numFmtId="169" formatCode="_-* #,##0\ &quot;€&quot;_-;\-* #,##0\ &quot;€&quot;_-;_-* &quot;-&quot;\ &quot;€&quot;_-;_-@_-"/>
    <numFmt numFmtId="170" formatCode="#,##0\ &quot;€&quot;"/>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xf numFmtId="167" fontId="0" fillId="0" borderId="0" xfId="0" applyNumberFormat="1"/>
    <xf numFmtId="166" fontId="0" fillId="0" borderId="0" xfId="0" applyNumberFormat="1"/>
    <xf numFmtId="166" fontId="6" fillId="0" borderId="0" xfId="0" applyNumberFormat="1" applyFont="1"/>
    <xf numFmtId="167" fontId="8" fillId="0" borderId="0" xfId="0" applyNumberFormat="1" applyFont="1"/>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1" builtinId="16" customBuiltin="1"/>
    <cellStyle name="Encabezado 4" xfId="4"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5" builtinId="3" customBuiltin="1"/>
    <cellStyle name="Millares [0]" xfId="6" builtinId="6" customBuiltin="1"/>
    <cellStyle name="Moneda" xfId="7" builtinId="4" customBuiltin="1"/>
    <cellStyle name="Moneda [0]" xfId="8" builtinId="7" customBuiltin="1"/>
    <cellStyle name="Neutral" xfId="13" builtinId="28" customBuiltin="1"/>
    <cellStyle name="Normal" xfId="0" builtinId="0" customBuiltin="1"/>
    <cellStyle name="Notas" xfId="20" builtinId="10" customBuiltin="1"/>
    <cellStyle name="Porcentaje" xfId="9" builtinId="5" customBuiltin="1"/>
    <cellStyle name="Salida" xfId="15" builtinId="21" customBuiltin="1"/>
    <cellStyle name="Texto de advertencia" xfId="19" builtinId="11" customBuiltin="1"/>
    <cellStyle name="Texto explicativo" xfId="21" builtinId="53" customBuiltin="1"/>
    <cellStyle name="Título" xfId="10" builtinId="15" customBuiltin="1"/>
    <cellStyle name="Título 2" xfId="2" builtinId="17" customBuiltin="1"/>
    <cellStyle name="Título 3" xfId="3" builtinId="18" customBuiltin="1"/>
    <cellStyle name="Total" xfId="22" builtinId="25" customBuiltin="1"/>
  </cellStyles>
  <dxfs count="2213">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numFmt numFmtId="13" formatCode="0%"/>
      <fill>
        <patternFill patternType="solid">
          <fgColor indexed="64"/>
          <bgColor theme="0" tint="-0.14996795556505021"/>
        </patternFill>
      </fill>
    </dxf>
    <dxf>
      <numFmt numFmtId="0" formatCode="General"/>
    </dxf>
    <dxf>
      <numFmt numFmtId="167" formatCode="&quot;$&quot;#,##0.00"/>
    </dxf>
    <dxf>
      <alignment wrapText="1"/>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numFmt numFmtId="167" formatCode="&quot;$&quot;#,##0.00"/>
    </dxf>
    <dxf>
      <numFmt numFmtId="0" formatCode="General"/>
    </dxf>
    <dxf>
      <numFmt numFmtId="167" formatCode="&quot;$&quot;#,##0.00"/>
    </dxf>
    <dxf>
      <alignment wrapText="1"/>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0" formatCode="General"/>
    </dxf>
    <dxf>
      <numFmt numFmtId="167" formatCode="&quot;$&quot;#,##0.00"/>
    </dxf>
    <dxf>
      <numFmt numFmtId="0" formatCode="General"/>
    </dxf>
    <dxf>
      <numFmt numFmtId="167" formatCode="&quot;$&quot;#,##0.00"/>
    </dxf>
    <dxf>
      <alignment wrapText="1"/>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0" formatCode="General"/>
    </dxf>
    <dxf>
      <numFmt numFmtId="0" formatCode="General"/>
    </dxf>
    <dxf>
      <numFmt numFmtId="167" formatCode="&quot;$&quot;#,##0.00"/>
    </dxf>
    <dxf>
      <alignment wrapText="1"/>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0" formatCode="General"/>
    </dxf>
    <dxf>
      <numFmt numFmtId="167" formatCode="&quot;$&quot;#,##0.00"/>
    </dxf>
    <dxf>
      <alignment wrapText="1"/>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67" formatCode="&quot;$&quot;#,##0.00"/>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0" formatCode="General"/>
    </dxf>
    <dxf>
      <numFmt numFmtId="167" formatCode="&quot;$&quot;#,##0.00"/>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6" formatCode="&quot;$&quot;#,##0"/>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numFmt numFmtId="171" formatCode="#,##0.00\ &quot;€&quot;"/>
    </dxf>
    <dxf>
      <alignment wrapText="1"/>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COSTO PLANIFICADO FRENTE A COSTO REAL</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s-ES"/>
        </a:p>
      </c:txPr>
    </c:title>
    <c:autoTitleDeleted val="0"/>
    <c:plotArea>
      <c:layout/>
      <c:barChart>
        <c:barDir val="col"/>
        <c:grouping val="clustered"/>
        <c:varyColors val="0"/>
        <c:ser>
          <c:idx val="0"/>
          <c:order val="0"/>
          <c:tx>
            <c:strRef>
              <c:f>'PARÁMETROS DEL PROYECTO'!$B$16</c:f>
              <c:strCache>
                <c:ptCount val="1"/>
                <c:pt idx="0">
                  <c:v>COSTO PLANIFICADO</c:v>
                </c:pt>
              </c:strCache>
            </c:strRef>
          </c:tx>
          <c:spPr>
            <a:solidFill>
              <a:schemeClr val="accent1"/>
            </a:solidFill>
            <a:ln>
              <a:noFill/>
            </a:ln>
            <a:effectLst/>
          </c:spPr>
          <c:invertIfNegative val="0"/>
          <c:cat>
            <c:strRef>
              <c:f>'PARÁMETROS DEL PROYECTO'!$C$15:$H$15</c:f>
              <c:strCache>
                <c:ptCount val="6"/>
                <c:pt idx="0">
                  <c:v>ASOCIADO GENERAL</c:v>
                </c:pt>
                <c:pt idx="1">
                  <c:v>EMPRESA</c:v>
                </c:pt>
                <c:pt idx="2">
                  <c:v>LITIGADOR</c:v>
                </c:pt>
                <c:pt idx="3">
                  <c:v>PROPIEDAD INTELECTUAL</c:v>
                </c:pt>
                <c:pt idx="4">
                  <c:v>QUIEBRA</c:v>
                </c:pt>
                <c:pt idx="5">
                  <c:v>PERSONAL DE ADMINISTRACIÓN</c:v>
                </c:pt>
              </c:strCache>
            </c:strRef>
          </c:cat>
          <c:val>
            <c:numRef>
              <c:f>'PARÁMETROS DEL PROYECTO'!$C$16:$H$16</c:f>
              <c:numCache>
                <c:formatCode>"$"#,##0.00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'PARÁMETROS DEL PROYECTO'!$B$17</c:f>
              <c:strCache>
                <c:ptCount val="1"/>
                <c:pt idx="0">
                  <c:v>FRENTE A COSTO REAL</c:v>
                </c:pt>
              </c:strCache>
            </c:strRef>
          </c:tx>
          <c:spPr>
            <a:solidFill>
              <a:schemeClr val="accent2"/>
            </a:solidFill>
            <a:ln>
              <a:noFill/>
            </a:ln>
            <a:effectLst/>
          </c:spPr>
          <c:invertIfNegative val="0"/>
          <c:cat>
            <c:strRef>
              <c:f>'PARÁMETROS DEL PROYECTO'!$C$15:$H$15</c:f>
              <c:strCache>
                <c:ptCount val="6"/>
                <c:pt idx="0">
                  <c:v>ASOCIADO GENERAL</c:v>
                </c:pt>
                <c:pt idx="1">
                  <c:v>EMPRESA</c:v>
                </c:pt>
                <c:pt idx="2">
                  <c:v>LITIGADOR</c:v>
                </c:pt>
                <c:pt idx="3">
                  <c:v>PROPIEDAD INTELECTUAL</c:v>
                </c:pt>
                <c:pt idx="4">
                  <c:v>QUIEBRA</c:v>
                </c:pt>
                <c:pt idx="5">
                  <c:v>PERSONAL DE ADMINISTRACIÓN</c:v>
                </c:pt>
              </c:strCache>
            </c:strRef>
          </c:cat>
          <c:val>
            <c:numRef>
              <c:f>'PARÁMETROS DEL PROYECTO'!$C$17:$H$17</c:f>
              <c:numCache>
                <c:formatCode>"$"#,##0.00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HORAS PLANIFICADAS FRENTE A HORAS REALES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s-ES"/>
        </a:p>
      </c:txPr>
    </c:title>
    <c:autoTitleDeleted val="0"/>
    <c:plotArea>
      <c:layout/>
      <c:barChart>
        <c:barDir val="col"/>
        <c:grouping val="clustered"/>
        <c:varyColors val="0"/>
        <c:ser>
          <c:idx val="0"/>
          <c:order val="0"/>
          <c:tx>
            <c:strRef>
              <c:f>'PARÁMETROS DEL PROYECTO'!$B$18</c:f>
              <c:strCache>
                <c:ptCount val="1"/>
                <c:pt idx="0">
                  <c:v>HORAS PLANIFICADAS</c:v>
                </c:pt>
              </c:strCache>
            </c:strRef>
          </c:tx>
          <c:spPr>
            <a:solidFill>
              <a:schemeClr val="accent1"/>
            </a:solidFill>
            <a:ln>
              <a:noFill/>
            </a:ln>
            <a:effectLst/>
          </c:spPr>
          <c:invertIfNegative val="0"/>
          <c:cat>
            <c:strRef>
              <c:f>'PARÁMETROS DEL PROYECTO'!$C$15:$H$15</c:f>
              <c:strCache>
                <c:ptCount val="6"/>
                <c:pt idx="0">
                  <c:v>ASOCIADO GENERAL</c:v>
                </c:pt>
                <c:pt idx="1">
                  <c:v>EMPRESA</c:v>
                </c:pt>
                <c:pt idx="2">
                  <c:v>LITIGADOR</c:v>
                </c:pt>
                <c:pt idx="3">
                  <c:v>PROPIEDAD INTELECTUAL</c:v>
                </c:pt>
                <c:pt idx="4">
                  <c:v>QUIEBRA</c:v>
                </c:pt>
                <c:pt idx="5">
                  <c:v>PERSONAL DE ADMINISTRACIÓN</c:v>
                </c:pt>
              </c:strCache>
            </c:strRef>
          </c:cat>
          <c:val>
            <c:numRef>
              <c:f>'PARÁMETROS DEL PROYECTO'!$C$18:$H$18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'PARÁMETROS DEL PROYECTO'!$B$19</c:f>
              <c:strCache>
                <c:ptCount val="1"/>
                <c:pt idx="0">
                  <c:v>FRENTE A HORAS REALES</c:v>
                </c:pt>
              </c:strCache>
            </c:strRef>
          </c:tx>
          <c:spPr>
            <a:solidFill>
              <a:schemeClr val="accent2"/>
            </a:solidFill>
            <a:ln>
              <a:noFill/>
            </a:ln>
            <a:effectLst/>
          </c:spPr>
          <c:invertIfNegative val="0"/>
          <c:cat>
            <c:strRef>
              <c:f>'PARÁMETROS DEL PROYECTO'!$C$15:$H$15</c:f>
              <c:strCache>
                <c:ptCount val="6"/>
                <c:pt idx="0">
                  <c:v>ASOCIADO GENERAL</c:v>
                </c:pt>
                <c:pt idx="1">
                  <c:v>EMPRESA</c:v>
                </c:pt>
                <c:pt idx="2">
                  <c:v>LITIGADOR</c:v>
                </c:pt>
                <c:pt idx="3">
                  <c:v>PROPIEDAD INTELECTUAL</c:v>
                </c:pt>
                <c:pt idx="4">
                  <c:v>QUIEBRA</c:v>
                </c:pt>
                <c:pt idx="5">
                  <c:v>PERSONAL DE ADMINISTRACIÓN</c:v>
                </c:pt>
              </c:strCache>
            </c:strRef>
          </c:cat>
          <c:val>
            <c:numRef>
              <c:f>'PARÁMETROS DEL PROYECTO'!$C$19:$H$19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13</xdr:row>
      <xdr:rowOff>19049</xdr:rowOff>
    </xdr:from>
    <xdr:to>
      <xdr:col>4</xdr:col>
      <xdr:colOff>867525</xdr:colOff>
      <xdr:row>42</xdr:row>
      <xdr:rowOff>95250</xdr:rowOff>
    </xdr:to>
    <xdr:graphicFrame macro="">
      <xdr:nvGraphicFramePr>
        <xdr:cNvPr id="7" name="Gráfico 6" descr="El gráfico de columnas muestra los costos planeados frente a los reales.">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971550</xdr:colOff>
      <xdr:row>13</xdr:row>
      <xdr:rowOff>19049</xdr:rowOff>
    </xdr:from>
    <xdr:to>
      <xdr:col>9</xdr:col>
      <xdr:colOff>1</xdr:colOff>
      <xdr:row>42</xdr:row>
      <xdr:rowOff>95250</xdr:rowOff>
    </xdr:to>
    <xdr:graphicFrame macro="">
      <xdr:nvGraphicFramePr>
        <xdr:cNvPr id="8" name="Gráfico 7" descr="El gráfico de columnas muestra las horas planeadas frente a las reale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14</xdr:row>
      <xdr:rowOff>123825</xdr:rowOff>
    </xdr:to>
    <xdr:sp macro="" textlink="">
      <xdr:nvSpPr>
        <xdr:cNvPr id="3" name="Rectángulo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239375" y="447675"/>
          <a:ext cx="3028950" cy="308610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s-mx" sz="1800">
              <a:solidFill>
                <a:schemeClr val="tx1">
                  <a:lumMod val="65000"/>
                  <a:lumOff val="35000"/>
                </a:schemeClr>
              </a:solidFill>
              <a:latin typeface="+mj-lt"/>
            </a:rPr>
            <a:t>INFORMACIÓN</a:t>
          </a:r>
        </a:p>
        <a:p>
          <a:pPr algn="l" rtl="0"/>
          <a:endParaRPr lang="en-US" sz="1100">
            <a:solidFill>
              <a:schemeClr val="tx1">
                <a:lumMod val="65000"/>
                <a:lumOff val="35000"/>
              </a:schemeClr>
            </a:solidFill>
          </a:endParaRPr>
        </a:p>
        <a:p>
          <a:pPr algn="l" rtl="0"/>
          <a:r>
            <a:rPr lang="es-mx" sz="1100">
              <a:solidFill>
                <a:schemeClr val="tx1">
                  <a:lumMod val="65000"/>
                  <a:lumOff val="35000"/>
                </a:schemeClr>
              </a:solidFill>
            </a:rPr>
            <a:t>Para agregar una fila, selecciona</a:t>
          </a:r>
          <a:r>
            <a:rPr lang="es-mx" sz="1100" baseline="0">
              <a:solidFill>
                <a:schemeClr val="tx1">
                  <a:lumMod val="65000"/>
                  <a:lumOff val="35000"/>
                </a:schemeClr>
              </a:solidFill>
            </a:rPr>
            <a:t> la celda inferior derecha en el cuerpo de la tabla (no en la fila totales), presiona Tab o MAYÚS y F10 en la tabla donde quieras insertar la fila y selecciona Insertar | Filas </a:t>
          </a:r>
          <a:r>
            <a:rPr lang="es-MX" sz="1100" baseline="0">
              <a:solidFill>
                <a:schemeClr val="tx1">
                  <a:lumMod val="65000"/>
                  <a:lumOff val="35000"/>
                </a:schemeClr>
              </a:solidFill>
            </a:rPr>
            <a:t>arrina</a:t>
          </a:r>
          <a:r>
            <a:rPr lang="es-mx" sz="1100" baseline="0">
              <a:solidFill>
                <a:schemeClr val="tx1">
                  <a:lumMod val="65000"/>
                  <a:lumOff val="35000"/>
                </a:schemeClr>
              </a:solidFill>
            </a:rPr>
            <a:t> o </a:t>
          </a:r>
          <a:r>
            <a:rPr lang="es-MX" sz="1100" baseline="0">
              <a:solidFill>
                <a:schemeClr val="tx1">
                  <a:lumMod val="65000"/>
                  <a:lumOff val="35000"/>
                </a:schemeClr>
              </a:solidFill>
            </a:rPr>
            <a:t>abajo</a:t>
          </a:r>
          <a:r>
            <a:rPr lang="es-mx" sz="1100" baseline="0">
              <a:solidFill>
                <a:schemeClr val="tx1">
                  <a:lumMod val="65000"/>
                  <a:lumOff val="35000"/>
                </a:schemeClr>
              </a:solidFill>
            </a:rPr>
            <a:t>.</a:t>
          </a:r>
        </a:p>
        <a:p>
          <a:pPr algn="l" rtl="0"/>
          <a:endParaRPr lang="en-US" sz="1100" baseline="0">
            <a:solidFill>
              <a:schemeClr val="tx1">
                <a:lumMod val="65000"/>
                <a:lumOff val="35000"/>
              </a:schemeClr>
            </a:solidFill>
          </a:endParaRPr>
        </a:p>
        <a:p>
          <a:pPr algn="l" rtl="0"/>
          <a:r>
            <a:rPr lang="es-mx" sz="1100" baseline="0">
              <a:solidFill>
                <a:schemeClr val="tx1">
                  <a:lumMod val="65000"/>
                  <a:lumOff val="35000"/>
                </a:schemeClr>
              </a:solidFill>
            </a:rPr>
            <a:t>Asegúrate de que se eliminan todas las filas sin usar, ya que la tabla dinámica TOTALES DE PROYECTO usará todas las celdas de tablas y, en caso contrario, podría proporcionar resultados erróneos.</a:t>
          </a:r>
        </a:p>
        <a:p>
          <a:pPr algn="l" rtl="0"/>
          <a:endParaRPr lang="en-US" sz="1100" baseline="0">
            <a:solidFill>
              <a:schemeClr val="tx1">
                <a:lumMod val="65000"/>
                <a:lumOff val="35000"/>
              </a:schemeClr>
            </a:solidFill>
          </a:endParaRPr>
        </a:p>
        <a:p>
          <a:pPr algn="l" rtl="0"/>
          <a:r>
            <a:rPr lang="es-mx" sz="1100" baseline="0">
              <a:solidFill>
                <a:schemeClr val="tx1">
                  <a:lumMod val="65000"/>
                  <a:lumOff val="35000"/>
                </a:schemeClr>
              </a:solidFill>
            </a:rPr>
            <a:t>Para eliminar esta información, selecciona cualquier borde y presiona SUPRIMIR.</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14</xdr:row>
      <xdr:rowOff>114300</xdr:rowOff>
    </xdr:to>
    <xdr:sp macro="" textlink="">
      <xdr:nvSpPr>
        <xdr:cNvPr id="2" name="Rectángulo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s-mx" sz="1800">
              <a:solidFill>
                <a:schemeClr val="tx1">
                  <a:lumMod val="65000"/>
                  <a:lumOff val="35000"/>
                </a:schemeClr>
              </a:solidFill>
              <a:latin typeface="+mj-lt"/>
            </a:rPr>
            <a:t>INFORMACIÓN</a:t>
          </a:r>
        </a:p>
        <a:p>
          <a:pPr algn="l" rtl="0"/>
          <a:endParaRPr lang="en-US" sz="1100">
            <a:solidFill>
              <a:schemeClr val="tx1">
                <a:lumMod val="65000"/>
                <a:lumOff val="35000"/>
              </a:schemeClr>
            </a:solidFill>
          </a:endParaRPr>
        </a:p>
        <a:p>
          <a:pPr algn="l" rtl="0"/>
          <a:r>
            <a:rPr lang="es-mx" sz="1100">
              <a:solidFill>
                <a:schemeClr val="tx1">
                  <a:lumMod val="65000"/>
                  <a:lumOff val="35000"/>
                </a:schemeClr>
              </a:solidFill>
            </a:rPr>
            <a:t>Esta tabla dinámica no se actualizará automáticamente.  Para actualizarla, selecciónala</a:t>
          </a:r>
          <a:r>
            <a:rPr lang="es-mx" sz="1100" baseline="0">
              <a:solidFill>
                <a:schemeClr val="tx1">
                  <a:lumMod val="65000"/>
                  <a:lumOff val="35000"/>
                </a:schemeClr>
              </a:solidFill>
            </a:rPr>
            <a:t> (cualquier celda de la tabla dinámica), y en ficha de cinta HERRAMIENTAS DE TABLA DINÁMICA | ANALIZAR selecciona actualizar. O presiona MAYÚS+F10, en la tabla dinámica y selecciona Actualizar.</a:t>
          </a:r>
        </a:p>
        <a:p>
          <a:pPr algn="l" rtl="0"/>
          <a:endParaRPr lang="en-US" sz="1100" baseline="0">
            <a:solidFill>
              <a:schemeClr val="tx1">
                <a:lumMod val="65000"/>
                <a:lumOff val="35000"/>
              </a:schemeClr>
            </a:solidFill>
          </a:endParaRPr>
        </a:p>
        <a:p>
          <a:pPr algn="l" rtl="0"/>
          <a:r>
            <a:rPr lang="es-mx" sz="1100" baseline="0">
              <a:solidFill>
                <a:schemeClr val="tx1">
                  <a:lumMod val="65000"/>
                  <a:lumOff val="35000"/>
                </a:schemeClr>
              </a:solidFill>
            </a:rPr>
            <a:t>Para eliminar esta información, selecciona cualquier borde y presiona SUPRIMIR.</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6.610393981478" createdVersion="5" refreshedVersion="6" minRefreshableVersion="3" recordCount="5" xr:uid="{00000000-000A-0000-FFFF-FFFF00000000}">
  <cacheSource type="worksheet">
    <worksheetSource name="Detalles"/>
  </cacheSource>
  <cacheFields count="22">
    <cacheField name="NOMBRE DEL PROYECTO" numFmtId="0">
      <sharedItems count="5">
        <s v="Proyecto 1"/>
        <s v="Proyecto 2"/>
        <s v="Proyecto 3"/>
        <s v="Proyecto 4"/>
        <s v="Proyecto 5"/>
      </sharedItems>
    </cacheField>
    <cacheField name="TIPO DE PROYECTO" numFmtId="0">
      <sharedItems/>
    </cacheField>
    <cacheField name="INICIO ESTIMADO" numFmtId="14">
      <sharedItems containsSemiMixedTypes="0" containsNonDate="0" containsDate="1" containsString="0" minDate="2019-02-20T00:00:00" maxDate="2019-09-29T00:00:00"/>
    </cacheField>
    <cacheField name="FIN ESTIMADO" numFmtId="14">
      <sharedItems containsSemiMixedTypes="0" containsNonDate="0" containsDate="1" containsString="0" minDate="2019-04-21T00:00:00" maxDate="2019-10-29T00:00:00"/>
    </cacheField>
    <cacheField name="INICIO REAL" numFmtId="14">
      <sharedItems containsSemiMixedTypes="0" containsNonDate="0" containsDate="1" containsString="0" minDate="2019-03-02T00:00:00" maxDate="2019-10-09T00:00:00"/>
    </cacheField>
    <cacheField name="FIN REAL" numFmtId="14">
      <sharedItems containsSemiMixedTypes="0" containsNonDate="0" containsDate="1" containsString="0" minDate="2019-04-26T00:00:00" maxDate="2019-11-07T00:00:00"/>
    </cacheField>
    <cacheField name="TRABAJO ESTIMADO" numFmtId="0">
      <sharedItems containsSemiMixedTypes="0" containsString="0" containsNumber="1" containsInteger="1" minValue="150" maxValue="500"/>
    </cacheField>
    <cacheField name="TRABAJO REAL" numFmtId="0">
      <sharedItems containsSemiMixedTypes="0" containsString="0" containsNumber="1" containsInteger="1" minValue="145" maxValue="500"/>
    </cacheField>
    <cacheField name="DURACIÓN ESTIMADA" numFmtId="0">
      <sharedItems containsSemiMixedTypes="0" containsString="0" containsNumber="1" containsInteger="1" minValue="0" maxValue="69"/>
    </cacheField>
    <cacheField name="DURACIÓN REAL" numFmtId="0">
      <sharedItems containsSemiMixedTypes="0" containsString="0" containsNumber="1" containsInteger="1" minValue="0" maxValue="69"/>
    </cacheField>
    <cacheField name="ASOCIADO GENERAL" numFmtId="170">
      <sharedItems containsSemiMixedTypes="0" containsString="0" containsNumber="1" containsInteger="1" minValue="5250" maxValue="35000"/>
    </cacheField>
    <cacheField name="ABOGADO DE LA EMPRESA" numFmtId="170">
      <sharedItems containsSemiMixedTypes="0" containsString="0" containsNumber="1" containsInteger="1" minValue="0" maxValue="40000"/>
    </cacheField>
    <cacheField name="LITIGADOR" numFmtId="170">
      <sharedItems containsSemiMixedTypes="0" containsString="0" containsNumber="1" containsInteger="1" minValue="0" maxValue="75000"/>
    </cacheField>
    <cacheField name="ABOGADO DE PROPIEDAD INTELECTUAL" numFmtId="170">
      <sharedItems containsSemiMixedTypes="0" containsString="0" containsNumber="1" containsInteger="1" minValue="0" maxValue="24750"/>
    </cacheField>
    <cacheField name="ABOGADO DE QUIEBRA" numFmtId="170">
      <sharedItems containsSemiMixedTypes="0" containsString="0" containsNumber="1" containsInteger="1" minValue="0" maxValue="0"/>
    </cacheField>
    <cacheField name="PERSONAL DE ADMINISTRACIÓN" numFmtId="170">
      <sharedItems containsSemiMixedTypes="0" containsString="0" containsNumber="1" containsInteger="1" minValue="5625" maxValue="20000"/>
    </cacheField>
    <cacheField name="ASOCIADO GENERAL 2" numFmtId="170">
      <sharedItems containsSemiMixedTypes="0" containsString="0" containsNumber="1" containsInteger="1" minValue="5075" maxValue="35000"/>
    </cacheField>
    <cacheField name="ABOGADO DE LA EMPRESA 2" numFmtId="170">
      <sharedItems containsSemiMixedTypes="0" containsString="0" containsNumber="1" containsInteger="1" minValue="0" maxValue="39000"/>
    </cacheField>
    <cacheField name="LITIGADOR 2" numFmtId="170">
      <sharedItems containsSemiMixedTypes="0" containsString="0" containsNumber="1" containsInteger="1" minValue="0" maxValue="75000"/>
    </cacheField>
    <cacheField name="ABOGADO DE PROPIEDAD INTELECTUAL 2" numFmtId="170">
      <sharedItems containsSemiMixedTypes="0" containsString="0" containsNumber="1" containsInteger="1" minValue="0" maxValue="23925"/>
    </cacheField>
    <cacheField name="ABOGADO DE QUIEBRA 2" numFmtId="170">
      <sharedItems containsSemiMixedTypes="0" containsString="0" containsNumber="1" containsInteger="1" minValue="0" maxValue="0"/>
    </cacheField>
    <cacheField name="PERSONAL DE ADMINISTRACIÓN 2" numFmtId="170">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Incorporación de empresa"/>
    <d v="2019-02-20T00:00:00"/>
    <d v="2019-04-21T00:00:00"/>
    <d v="2019-03-02T00:00:00"/>
    <d v="2019-04-26T00:00:00"/>
    <n v="200"/>
    <n v="220"/>
    <n v="61"/>
    <n v="54"/>
    <n v="7000"/>
    <n v="20000"/>
    <n v="0"/>
    <n v="0"/>
    <n v="0"/>
    <n v="12500"/>
    <n v="7700"/>
    <n v="22000"/>
    <n v="0"/>
    <n v="0"/>
    <n v="0"/>
    <n v="13750"/>
  </r>
  <r>
    <x v="1"/>
    <s v="Adquisición de empresa"/>
    <d v="2019-03-22T00:00:00"/>
    <d v="2019-05-31T00:00:00"/>
    <d v="2019-04-01T00:00:00"/>
    <d v="2019-06-10T00:00:00"/>
    <n v="400"/>
    <n v="390"/>
    <n v="69"/>
    <n v="69"/>
    <n v="14000"/>
    <n v="40000"/>
    <n v="0"/>
    <n v="11000"/>
    <n v="0"/>
    <n v="20000"/>
    <n v="13650"/>
    <n v="39000"/>
    <n v="0"/>
    <n v="10725"/>
    <n v="0"/>
    <n v="19500"/>
  </r>
  <r>
    <x v="2"/>
    <s v="Defensa de responsabilidad de producto"/>
    <d v="2019-07-20T00:00:00"/>
    <d v="2019-07-20T00:00:00"/>
    <d v="2019-07-20T00:00:00"/>
    <d v="2019-08-09T00:00:00"/>
    <n v="500"/>
    <n v="500"/>
    <n v="0"/>
    <n v="19"/>
    <n v="35000"/>
    <n v="0"/>
    <n v="75000"/>
    <n v="0"/>
    <n v="0"/>
    <n v="18750"/>
    <n v="35000"/>
    <n v="0"/>
    <n v="75000"/>
    <n v="0"/>
    <n v="0"/>
    <n v="18750"/>
  </r>
  <r>
    <x v="3"/>
    <s v="Solicitud de patente"/>
    <d v="2019-09-08T00:00:00"/>
    <d v="2019-10-08T00:00:00"/>
    <d v="2019-10-08T00:00:00"/>
    <d v="2019-10-08T00:00:00"/>
    <n v="150"/>
    <n v="145"/>
    <n v="30"/>
    <n v="0"/>
    <n v="5250"/>
    <n v="0"/>
    <n v="0"/>
    <n v="24750"/>
    <n v="0"/>
    <n v="5625"/>
    <n v="5075"/>
    <n v="0"/>
    <n v="0"/>
    <n v="23925"/>
    <n v="0"/>
    <n v="5437.5"/>
  </r>
  <r>
    <x v="4"/>
    <s v="Demanda de empleado"/>
    <d v="2019-09-28T00:00:00"/>
    <d v="2019-10-28T00:00:00"/>
    <d v="2019-10-08T00:00:00"/>
    <d v="2019-11-06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otalesDeTablaDinámica"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ASOCIADO GENERAL " fld="10" baseField="0" baseItem="0" numFmtId="167"/>
    <dataField name="EMPRESA " fld="11" baseField="0" baseItem="0" numFmtId="167"/>
    <dataField name="LITIGADOR " fld="12" baseField="0" baseItem="0" numFmtId="167"/>
    <dataField name="PROPIEDAD INTELECTUAL " fld="13" baseField="0" baseItem="0" numFmtId="167"/>
    <dataField name="QUIEBRA " fld="14" baseField="0" baseItem="0" numFmtId="167"/>
    <dataField name="PERSONAL DE ADMINISTRACIÓN " fld="15" baseField="0" baseItem="0" numFmtId="167"/>
    <dataField name="ASOCIADO GENERAL  " fld="16" baseField="0" baseItem="0" numFmtId="167"/>
    <dataField name="EMPRESA" fld="17" baseField="0" baseItem="0" numFmtId="167"/>
    <dataField name="LITIGADOR  " fld="18" baseField="0" baseItem="0" numFmtId="167"/>
    <dataField name="QUIEBRA" fld="19" baseField="0" baseItem="0" numFmtId="167"/>
    <dataField name="PROPIEDAD INTELECTUAL" fld="20" baseField="0" baseItem="0" numFmtId="167"/>
    <dataField name="PERSONAL DE ADMINISTRACIÓN  " fld="21" baseField="0" baseItem="0" numFmtId="167"/>
  </dataFields>
  <formats count="85">
    <format dxfId="2202">
      <pivotArea dataOnly="0" labelOnly="1" outline="0" fieldPosition="0">
        <references count="1">
          <reference field="4294967294" count="12">
            <x v="0"/>
            <x v="1"/>
            <x v="2"/>
            <x v="3"/>
            <x v="4"/>
            <x v="5"/>
            <x v="6"/>
            <x v="7"/>
            <x v="8"/>
            <x v="9"/>
            <x v="10"/>
            <x v="11"/>
          </reference>
        </references>
      </pivotArea>
    </format>
    <format dxfId="2201">
      <pivotArea outline="0" fieldPosition="0">
        <references count="2">
          <reference field="4294967294" count="1" selected="0">
            <x v="0"/>
          </reference>
          <reference field="0" count="1" selected="0">
            <x v="0"/>
          </reference>
        </references>
      </pivotArea>
    </format>
    <format dxfId="2200">
      <pivotArea outline="0" fieldPosition="0">
        <references count="2">
          <reference field="4294967294" count="1" selected="0">
            <x v="1"/>
          </reference>
          <reference field="0" count="1" selected="0">
            <x v="0"/>
          </reference>
        </references>
      </pivotArea>
    </format>
    <format dxfId="2199">
      <pivotArea outline="0" fieldPosition="0">
        <references count="2">
          <reference field="4294967294" count="1" selected="0">
            <x v="2"/>
          </reference>
          <reference field="0" count="1" selected="0">
            <x v="0"/>
          </reference>
        </references>
      </pivotArea>
    </format>
    <format dxfId="2198">
      <pivotArea outline="0" fieldPosition="0">
        <references count="2">
          <reference field="4294967294" count="1" selected="0">
            <x v="3"/>
          </reference>
          <reference field="0" count="1" selected="0">
            <x v="0"/>
          </reference>
        </references>
      </pivotArea>
    </format>
    <format dxfId="2197">
      <pivotArea outline="0" fieldPosition="0">
        <references count="2">
          <reference field="4294967294" count="1" selected="0">
            <x v="4"/>
          </reference>
          <reference field="0" count="1" selected="0">
            <x v="0"/>
          </reference>
        </references>
      </pivotArea>
    </format>
    <format dxfId="2196">
      <pivotArea outline="0" fieldPosition="0">
        <references count="2">
          <reference field="4294967294" count="1" selected="0">
            <x v="5"/>
          </reference>
          <reference field="0" count="1" selected="0">
            <x v="0"/>
          </reference>
        </references>
      </pivotArea>
    </format>
    <format dxfId="2195">
      <pivotArea outline="0" fieldPosition="0">
        <references count="2">
          <reference field="4294967294" count="1" selected="0">
            <x v="6"/>
          </reference>
          <reference field="0" count="1" selected="0">
            <x v="0"/>
          </reference>
        </references>
      </pivotArea>
    </format>
    <format dxfId="2194">
      <pivotArea outline="0" fieldPosition="0">
        <references count="2">
          <reference field="4294967294" count="1" selected="0">
            <x v="7"/>
          </reference>
          <reference field="0" count="1" selected="0">
            <x v="0"/>
          </reference>
        </references>
      </pivotArea>
    </format>
    <format dxfId="2193">
      <pivotArea outline="0" fieldPosition="0">
        <references count="2">
          <reference field="4294967294" count="1" selected="0">
            <x v="8"/>
          </reference>
          <reference field="0" count="1" selected="0">
            <x v="0"/>
          </reference>
        </references>
      </pivotArea>
    </format>
    <format dxfId="2192">
      <pivotArea outline="0" fieldPosition="0">
        <references count="2">
          <reference field="4294967294" count="1" selected="0">
            <x v="9"/>
          </reference>
          <reference field="0" count="1" selected="0">
            <x v="0"/>
          </reference>
        </references>
      </pivotArea>
    </format>
    <format dxfId="2191">
      <pivotArea outline="0" fieldPosition="0">
        <references count="2">
          <reference field="4294967294" count="1" selected="0">
            <x v="10"/>
          </reference>
          <reference field="0" count="1" selected="0">
            <x v="0"/>
          </reference>
        </references>
      </pivotArea>
    </format>
    <format dxfId="2190">
      <pivotArea outline="0" fieldPosition="0">
        <references count="2">
          <reference field="4294967294" count="1" selected="0">
            <x v="11"/>
          </reference>
          <reference field="0" count="1" selected="0">
            <x v="0"/>
          </reference>
        </references>
      </pivotArea>
    </format>
    <format dxfId="2189">
      <pivotArea outline="0" fieldPosition="0">
        <references count="2">
          <reference field="4294967294" count="1" selected="0">
            <x v="0"/>
          </reference>
          <reference field="0" count="1" selected="0">
            <x v="1"/>
          </reference>
        </references>
      </pivotArea>
    </format>
    <format dxfId="2188">
      <pivotArea outline="0" fieldPosition="0">
        <references count="2">
          <reference field="4294967294" count="1" selected="0">
            <x v="1"/>
          </reference>
          <reference field="0" count="1" selected="0">
            <x v="1"/>
          </reference>
        </references>
      </pivotArea>
    </format>
    <format dxfId="2187">
      <pivotArea outline="0" fieldPosition="0">
        <references count="2">
          <reference field="4294967294" count="1" selected="0">
            <x v="2"/>
          </reference>
          <reference field="0" count="1" selected="0">
            <x v="1"/>
          </reference>
        </references>
      </pivotArea>
    </format>
    <format dxfId="2186">
      <pivotArea outline="0" fieldPosition="0">
        <references count="2">
          <reference field="4294967294" count="1" selected="0">
            <x v="3"/>
          </reference>
          <reference field="0" count="1" selected="0">
            <x v="1"/>
          </reference>
        </references>
      </pivotArea>
    </format>
    <format dxfId="2185">
      <pivotArea outline="0" fieldPosition="0">
        <references count="2">
          <reference field="4294967294" count="1" selected="0">
            <x v="4"/>
          </reference>
          <reference field="0" count="1" selected="0">
            <x v="1"/>
          </reference>
        </references>
      </pivotArea>
    </format>
    <format dxfId="2184">
      <pivotArea outline="0" fieldPosition="0">
        <references count="2">
          <reference field="4294967294" count="1" selected="0">
            <x v="5"/>
          </reference>
          <reference field="0" count="1" selected="0">
            <x v="1"/>
          </reference>
        </references>
      </pivotArea>
    </format>
    <format dxfId="2183">
      <pivotArea outline="0" fieldPosition="0">
        <references count="2">
          <reference field="4294967294" count="1" selected="0">
            <x v="6"/>
          </reference>
          <reference field="0" count="1" selected="0">
            <x v="1"/>
          </reference>
        </references>
      </pivotArea>
    </format>
    <format dxfId="2182">
      <pivotArea outline="0" fieldPosition="0">
        <references count="2">
          <reference field="4294967294" count="1" selected="0">
            <x v="7"/>
          </reference>
          <reference field="0" count="1" selected="0">
            <x v="1"/>
          </reference>
        </references>
      </pivotArea>
    </format>
    <format dxfId="2181">
      <pivotArea outline="0" fieldPosition="0">
        <references count="2">
          <reference field="4294967294" count="1" selected="0">
            <x v="8"/>
          </reference>
          <reference field="0" count="1" selected="0">
            <x v="1"/>
          </reference>
        </references>
      </pivotArea>
    </format>
    <format dxfId="2180">
      <pivotArea outline="0" fieldPosition="0">
        <references count="2">
          <reference field="4294967294" count="1" selected="0">
            <x v="9"/>
          </reference>
          <reference field="0" count="1" selected="0">
            <x v="1"/>
          </reference>
        </references>
      </pivotArea>
    </format>
    <format dxfId="2179">
      <pivotArea outline="0" fieldPosition="0">
        <references count="2">
          <reference field="4294967294" count="1" selected="0">
            <x v="10"/>
          </reference>
          <reference field="0" count="1" selected="0">
            <x v="1"/>
          </reference>
        </references>
      </pivotArea>
    </format>
    <format dxfId="2178">
      <pivotArea outline="0" fieldPosition="0">
        <references count="2">
          <reference field="4294967294" count="1" selected="0">
            <x v="11"/>
          </reference>
          <reference field="0" count="1" selected="0">
            <x v="1"/>
          </reference>
        </references>
      </pivotArea>
    </format>
    <format dxfId="2177">
      <pivotArea outline="0" fieldPosition="0">
        <references count="2">
          <reference field="4294967294" count="1" selected="0">
            <x v="0"/>
          </reference>
          <reference field="0" count="1" selected="0">
            <x v="2"/>
          </reference>
        </references>
      </pivotArea>
    </format>
    <format dxfId="2176">
      <pivotArea outline="0" fieldPosition="0">
        <references count="2">
          <reference field="4294967294" count="1" selected="0">
            <x v="1"/>
          </reference>
          <reference field="0" count="1" selected="0">
            <x v="2"/>
          </reference>
        </references>
      </pivotArea>
    </format>
    <format dxfId="2175">
      <pivotArea outline="0" fieldPosition="0">
        <references count="2">
          <reference field="4294967294" count="1" selected="0">
            <x v="2"/>
          </reference>
          <reference field="0" count="1" selected="0">
            <x v="2"/>
          </reference>
        </references>
      </pivotArea>
    </format>
    <format dxfId="2174">
      <pivotArea outline="0" fieldPosition="0">
        <references count="2">
          <reference field="4294967294" count="1" selected="0">
            <x v="3"/>
          </reference>
          <reference field="0" count="1" selected="0">
            <x v="2"/>
          </reference>
        </references>
      </pivotArea>
    </format>
    <format dxfId="2173">
      <pivotArea outline="0" fieldPosition="0">
        <references count="2">
          <reference field="4294967294" count="1" selected="0">
            <x v="4"/>
          </reference>
          <reference field="0" count="1" selected="0">
            <x v="2"/>
          </reference>
        </references>
      </pivotArea>
    </format>
    <format dxfId="2172">
      <pivotArea outline="0" fieldPosition="0">
        <references count="2">
          <reference field="4294967294" count="1" selected="0">
            <x v="5"/>
          </reference>
          <reference field="0" count="1" selected="0">
            <x v="2"/>
          </reference>
        </references>
      </pivotArea>
    </format>
    <format dxfId="2171">
      <pivotArea outline="0" fieldPosition="0">
        <references count="2">
          <reference field="4294967294" count="1" selected="0">
            <x v="6"/>
          </reference>
          <reference field="0" count="1" selected="0">
            <x v="2"/>
          </reference>
        </references>
      </pivotArea>
    </format>
    <format dxfId="2170">
      <pivotArea outline="0" fieldPosition="0">
        <references count="2">
          <reference field="4294967294" count="1" selected="0">
            <x v="7"/>
          </reference>
          <reference field="0" count="1" selected="0">
            <x v="2"/>
          </reference>
        </references>
      </pivotArea>
    </format>
    <format dxfId="2169">
      <pivotArea outline="0" fieldPosition="0">
        <references count="2">
          <reference field="4294967294" count="1" selected="0">
            <x v="8"/>
          </reference>
          <reference field="0" count="1" selected="0">
            <x v="2"/>
          </reference>
        </references>
      </pivotArea>
    </format>
    <format dxfId="2168">
      <pivotArea outline="0" fieldPosition="0">
        <references count="2">
          <reference field="4294967294" count="1" selected="0">
            <x v="9"/>
          </reference>
          <reference field="0" count="1" selected="0">
            <x v="2"/>
          </reference>
        </references>
      </pivotArea>
    </format>
    <format dxfId="2167">
      <pivotArea outline="0" fieldPosition="0">
        <references count="2">
          <reference field="4294967294" count="1" selected="0">
            <x v="10"/>
          </reference>
          <reference field="0" count="1" selected="0">
            <x v="2"/>
          </reference>
        </references>
      </pivotArea>
    </format>
    <format dxfId="2166">
      <pivotArea outline="0" fieldPosition="0">
        <references count="2">
          <reference field="4294967294" count="1" selected="0">
            <x v="11"/>
          </reference>
          <reference field="0" count="1" selected="0">
            <x v="2"/>
          </reference>
        </references>
      </pivotArea>
    </format>
    <format dxfId="2165">
      <pivotArea outline="0" fieldPosition="0">
        <references count="2">
          <reference field="4294967294" count="1" selected="0">
            <x v="0"/>
          </reference>
          <reference field="0" count="1" selected="0">
            <x v="3"/>
          </reference>
        </references>
      </pivotArea>
    </format>
    <format dxfId="2164">
      <pivotArea outline="0" fieldPosition="0">
        <references count="2">
          <reference field="4294967294" count="1" selected="0">
            <x v="1"/>
          </reference>
          <reference field="0" count="1" selected="0">
            <x v="3"/>
          </reference>
        </references>
      </pivotArea>
    </format>
    <format dxfId="2163">
      <pivotArea outline="0" fieldPosition="0">
        <references count="2">
          <reference field="4294967294" count="1" selected="0">
            <x v="2"/>
          </reference>
          <reference field="0" count="1" selected="0">
            <x v="3"/>
          </reference>
        </references>
      </pivotArea>
    </format>
    <format dxfId="2162">
      <pivotArea outline="0" fieldPosition="0">
        <references count="2">
          <reference field="4294967294" count="1" selected="0">
            <x v="3"/>
          </reference>
          <reference field="0" count="1" selected="0">
            <x v="3"/>
          </reference>
        </references>
      </pivotArea>
    </format>
    <format dxfId="2161">
      <pivotArea outline="0" fieldPosition="0">
        <references count="2">
          <reference field="4294967294" count="1" selected="0">
            <x v="4"/>
          </reference>
          <reference field="0" count="1" selected="0">
            <x v="3"/>
          </reference>
        </references>
      </pivotArea>
    </format>
    <format dxfId="2160">
      <pivotArea outline="0" fieldPosition="0">
        <references count="2">
          <reference field="4294967294" count="1" selected="0">
            <x v="5"/>
          </reference>
          <reference field="0" count="1" selected="0">
            <x v="3"/>
          </reference>
        </references>
      </pivotArea>
    </format>
    <format dxfId="2159">
      <pivotArea outline="0" fieldPosition="0">
        <references count="2">
          <reference field="4294967294" count="1" selected="0">
            <x v="6"/>
          </reference>
          <reference field="0" count="1" selected="0">
            <x v="3"/>
          </reference>
        </references>
      </pivotArea>
    </format>
    <format dxfId="2158">
      <pivotArea outline="0" fieldPosition="0">
        <references count="2">
          <reference field="4294967294" count="1" selected="0">
            <x v="7"/>
          </reference>
          <reference field="0" count="1" selected="0">
            <x v="3"/>
          </reference>
        </references>
      </pivotArea>
    </format>
    <format dxfId="2157">
      <pivotArea outline="0" fieldPosition="0">
        <references count="2">
          <reference field="4294967294" count="1" selected="0">
            <x v="8"/>
          </reference>
          <reference field="0" count="1" selected="0">
            <x v="3"/>
          </reference>
        </references>
      </pivotArea>
    </format>
    <format dxfId="2156">
      <pivotArea outline="0" fieldPosition="0">
        <references count="2">
          <reference field="4294967294" count="1" selected="0">
            <x v="9"/>
          </reference>
          <reference field="0" count="1" selected="0">
            <x v="3"/>
          </reference>
        </references>
      </pivotArea>
    </format>
    <format dxfId="2155">
      <pivotArea outline="0" fieldPosition="0">
        <references count="2">
          <reference field="4294967294" count="1" selected="0">
            <x v="10"/>
          </reference>
          <reference field="0" count="1" selected="0">
            <x v="3"/>
          </reference>
        </references>
      </pivotArea>
    </format>
    <format dxfId="2154">
      <pivotArea outline="0" fieldPosition="0">
        <references count="2">
          <reference field="4294967294" count="1" selected="0">
            <x v="11"/>
          </reference>
          <reference field="0" count="1" selected="0">
            <x v="3"/>
          </reference>
        </references>
      </pivotArea>
    </format>
    <format dxfId="2153">
      <pivotArea outline="0" fieldPosition="0">
        <references count="2">
          <reference field="4294967294" count="1" selected="0">
            <x v="0"/>
          </reference>
          <reference field="0" count="1" selected="0">
            <x v="4"/>
          </reference>
        </references>
      </pivotArea>
    </format>
    <format dxfId="2152">
      <pivotArea outline="0" fieldPosition="0">
        <references count="2">
          <reference field="4294967294" count="1" selected="0">
            <x v="1"/>
          </reference>
          <reference field="0" count="1" selected="0">
            <x v="4"/>
          </reference>
        </references>
      </pivotArea>
    </format>
    <format dxfId="2151">
      <pivotArea outline="0" fieldPosition="0">
        <references count="2">
          <reference field="4294967294" count="1" selected="0">
            <x v="2"/>
          </reference>
          <reference field="0" count="1" selected="0">
            <x v="4"/>
          </reference>
        </references>
      </pivotArea>
    </format>
    <format dxfId="2150">
      <pivotArea outline="0" fieldPosition="0">
        <references count="2">
          <reference field="4294967294" count="1" selected="0">
            <x v="3"/>
          </reference>
          <reference field="0" count="1" selected="0">
            <x v="4"/>
          </reference>
        </references>
      </pivotArea>
    </format>
    <format dxfId="2149">
      <pivotArea outline="0" fieldPosition="0">
        <references count="2">
          <reference field="4294967294" count="1" selected="0">
            <x v="4"/>
          </reference>
          <reference field="0" count="1" selected="0">
            <x v="4"/>
          </reference>
        </references>
      </pivotArea>
    </format>
    <format dxfId="2148">
      <pivotArea outline="0" fieldPosition="0">
        <references count="2">
          <reference field="4294967294" count="1" selected="0">
            <x v="5"/>
          </reference>
          <reference field="0" count="1" selected="0">
            <x v="4"/>
          </reference>
        </references>
      </pivotArea>
    </format>
    <format dxfId="2147">
      <pivotArea outline="0" fieldPosition="0">
        <references count="2">
          <reference field="4294967294" count="1" selected="0">
            <x v="6"/>
          </reference>
          <reference field="0" count="1" selected="0">
            <x v="4"/>
          </reference>
        </references>
      </pivotArea>
    </format>
    <format dxfId="2146">
      <pivotArea outline="0" fieldPosition="0">
        <references count="2">
          <reference field="4294967294" count="1" selected="0">
            <x v="7"/>
          </reference>
          <reference field="0" count="1" selected="0">
            <x v="4"/>
          </reference>
        </references>
      </pivotArea>
    </format>
    <format dxfId="2145">
      <pivotArea outline="0" fieldPosition="0">
        <references count="2">
          <reference field="4294967294" count="1" selected="0">
            <x v="8"/>
          </reference>
          <reference field="0" count="1" selected="0">
            <x v="4"/>
          </reference>
        </references>
      </pivotArea>
    </format>
    <format dxfId="2144">
      <pivotArea outline="0" fieldPosition="0">
        <references count="2">
          <reference field="4294967294" count="1" selected="0">
            <x v="9"/>
          </reference>
          <reference field="0" count="1" selected="0">
            <x v="4"/>
          </reference>
        </references>
      </pivotArea>
    </format>
    <format dxfId="2143">
      <pivotArea outline="0" fieldPosition="0">
        <references count="2">
          <reference field="4294967294" count="1" selected="0">
            <x v="10"/>
          </reference>
          <reference field="0" count="1" selected="0">
            <x v="4"/>
          </reference>
        </references>
      </pivotArea>
    </format>
    <format dxfId="2142">
      <pivotArea outline="0" fieldPosition="0">
        <references count="2">
          <reference field="4294967294" count="1" selected="0">
            <x v="11"/>
          </reference>
          <reference field="0" count="1" selected="0">
            <x v="4"/>
          </reference>
        </references>
      </pivotArea>
    </format>
    <format dxfId="2141">
      <pivotArea field="0" grandRow="1" outline="0" axis="axisRow" fieldPosition="0">
        <references count="1">
          <reference field="4294967294" count="1" selected="0">
            <x v="0"/>
          </reference>
        </references>
      </pivotArea>
    </format>
    <format dxfId="2140">
      <pivotArea field="0" grandRow="1" outline="0" axis="axisRow" fieldPosition="0">
        <references count="1">
          <reference field="4294967294" count="1" selected="0">
            <x v="1"/>
          </reference>
        </references>
      </pivotArea>
    </format>
    <format dxfId="2139">
      <pivotArea field="0" grandRow="1" outline="0" axis="axisRow" fieldPosition="0">
        <references count="1">
          <reference field="4294967294" count="1" selected="0">
            <x v="2"/>
          </reference>
        </references>
      </pivotArea>
    </format>
    <format dxfId="2138">
      <pivotArea field="0" grandRow="1" outline="0" axis="axisRow" fieldPosition="0">
        <references count="1">
          <reference field="4294967294" count="1" selected="0">
            <x v="3"/>
          </reference>
        </references>
      </pivotArea>
    </format>
    <format dxfId="2137">
      <pivotArea field="0" grandRow="1" outline="0" axis="axisRow" fieldPosition="0">
        <references count="1">
          <reference field="4294967294" count="1" selected="0">
            <x v="4"/>
          </reference>
        </references>
      </pivotArea>
    </format>
    <format dxfId="2136">
      <pivotArea field="0" grandRow="1" outline="0" axis="axisRow" fieldPosition="0">
        <references count="1">
          <reference field="4294967294" count="1" selected="0">
            <x v="5"/>
          </reference>
        </references>
      </pivotArea>
    </format>
    <format dxfId="2135">
      <pivotArea field="0" grandRow="1" outline="0" axis="axisRow" fieldPosition="0">
        <references count="1">
          <reference field="4294967294" count="1" selected="0">
            <x v="6"/>
          </reference>
        </references>
      </pivotArea>
    </format>
    <format dxfId="2134">
      <pivotArea field="0" grandRow="1" outline="0" axis="axisRow" fieldPosition="0">
        <references count="1">
          <reference field="4294967294" count="1" selected="0">
            <x v="7"/>
          </reference>
        </references>
      </pivotArea>
    </format>
    <format dxfId="2133">
      <pivotArea field="0" grandRow="1" outline="0" axis="axisRow" fieldPosition="0">
        <references count="1">
          <reference field="4294967294" count="1" selected="0">
            <x v="8"/>
          </reference>
        </references>
      </pivotArea>
    </format>
    <format dxfId="2132">
      <pivotArea field="0" grandRow="1" outline="0" axis="axisRow" fieldPosition="0">
        <references count="1">
          <reference field="4294967294" count="1" selected="0">
            <x v="9"/>
          </reference>
        </references>
      </pivotArea>
    </format>
    <format dxfId="2131">
      <pivotArea field="0" grandRow="1" outline="0" axis="axisRow" fieldPosition="0">
        <references count="1">
          <reference field="4294967294" count="1" selected="0">
            <x v="10"/>
          </reference>
        </references>
      </pivotArea>
    </format>
    <format dxfId="2130">
      <pivotArea field="0" grandRow="1" outline="0" axis="axisRow" fieldPosition="0">
        <references count="1">
          <reference field="4294967294" count="1" selected="0">
            <x v="11"/>
          </reference>
        </references>
      </pivotArea>
    </format>
    <format dxfId="1912">
      <pivotArea outline="0" fieldPosition="0">
        <references count="1">
          <reference field="4294967294" count="1">
            <x v="0"/>
          </reference>
        </references>
      </pivotArea>
    </format>
    <format dxfId="1739">
      <pivotArea outline="0" fieldPosition="0">
        <references count="1">
          <reference field="4294967294" count="1">
            <x v="1"/>
          </reference>
        </references>
      </pivotArea>
    </format>
    <format dxfId="1566">
      <pivotArea outline="0" fieldPosition="0">
        <references count="1">
          <reference field="4294967294" count="1">
            <x v="2"/>
          </reference>
        </references>
      </pivotArea>
    </format>
    <format dxfId="1393">
      <pivotArea outline="0" fieldPosition="0">
        <references count="1">
          <reference field="4294967294" count="1">
            <x v="3"/>
          </reference>
        </references>
      </pivotArea>
    </format>
    <format dxfId="1220">
      <pivotArea outline="0" fieldPosition="0">
        <references count="1">
          <reference field="4294967294" count="1">
            <x v="4"/>
          </reference>
        </references>
      </pivotArea>
    </format>
    <format dxfId="1047">
      <pivotArea outline="0" fieldPosition="0">
        <references count="1">
          <reference field="4294967294" count="1">
            <x v="5"/>
          </reference>
        </references>
      </pivotArea>
    </format>
    <format dxfId="874">
      <pivotArea outline="0" fieldPosition="0">
        <references count="1">
          <reference field="4294967294" count="1">
            <x v="6"/>
          </reference>
        </references>
      </pivotArea>
    </format>
    <format dxfId="701">
      <pivotArea outline="0" fieldPosition="0">
        <references count="1">
          <reference field="4294967294" count="1">
            <x v="7"/>
          </reference>
        </references>
      </pivotArea>
    </format>
    <format dxfId="528">
      <pivotArea outline="0" fieldPosition="0">
        <references count="1">
          <reference field="4294967294" count="1">
            <x v="8"/>
          </reference>
        </references>
      </pivotArea>
    </format>
    <format dxfId="183">
      <pivotArea outline="0" fieldPosition="0">
        <references count="1">
          <reference field="4294967294" count="1">
            <x v="11"/>
          </reference>
        </references>
      </pivotArea>
    </format>
    <format dxfId="96">
      <pivotArea outline="0" fieldPosition="0">
        <references count="1">
          <reference field="4294967294" count="1">
            <x v="10"/>
          </reference>
        </references>
      </pivotArea>
    </format>
    <format dxfId="9">
      <pivotArea outline="0" fieldPosition="0">
        <references count="1">
          <reference field="4294967294" count="1">
            <x v="9"/>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Esta tabla dinámica muestra los nombres de proyecto y los valores calculados de todos los elementos de la hoja de cálculo PARÁMETROS DEL PROYECTO, que se calculan al multiplicar la duración en horas en la hoja de cálculo de DETALLES DEL PROYECTO."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ámetros" displayName="Parámetros" ref="B5:I11" headerRowDxfId="2212" dataDxfId="2211"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IPO DE PROYECTO" totalsRowLabel="Total" dataDxfId="2210" totalsRowDxfId="0"/>
    <tableColumn id="2" xr3:uid="{00000000-0010-0000-0000-000002000000}" name="ASOCIADO GENERAL" dataDxfId="2209" totalsRowDxfId="1"/>
    <tableColumn id="3" xr3:uid="{00000000-0010-0000-0000-000003000000}" name="ABOGADO DE LA EMPRESA" dataDxfId="2208" totalsRowDxfId="2"/>
    <tableColumn id="4" xr3:uid="{00000000-0010-0000-0000-000004000000}" name="LITIGADOR" dataDxfId="2207" totalsRowDxfId="3"/>
    <tableColumn id="5" xr3:uid="{00000000-0010-0000-0000-000005000000}" name="ABOGADO DE PROPIEDAD INTELECTUAL" dataDxfId="2206" totalsRowDxfId="4"/>
    <tableColumn id="6" xr3:uid="{00000000-0010-0000-0000-000006000000}" name="ABOGADO DE QUIEBRA" dataDxfId="2205" totalsRowDxfId="5"/>
    <tableColumn id="7" xr3:uid="{00000000-0010-0000-0000-000007000000}" name="PERSONAL DE ADMINISTRACIÓN" dataDxfId="2204" totalsRowDxfId="6"/>
    <tableColumn id="8" xr3:uid="{00000000-0010-0000-0000-000008000000}" name="TOTAL" totalsRowFunction="sum" dataDxfId="2203" totalsRowDxfId="7">
      <calculatedColumnFormula>SUM(Parámetros[[#This Row],[ASOCIADO GENERAL]:[PERSONAL DE ADMINISTRACIÓN]])</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scribe el tipo de proyecto, porcentajes para partner general, abogado de la empresa, litigante de la defensa, abogado de propiedad intelectual, abogado de quiebra y personal administrativo en esta tabla. El total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lles" displayName="Detalles" ref="B4:W10" totalsRowCount="1" headerRowDxfId="2085" dataDxfId="2084"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NOMBRE DEL PROYECTO" totalsRowLabel="TOTAL" dataDxfId="2087" totalsRowDxfId="2086" dataCellStyle="Normal"/>
    <tableColumn id="2" xr3:uid="{00000000-0010-0000-0100-000002000000}" name="TIPO DE PROYECTO" dataDxfId="2089" totalsRowDxfId="2088" dataCellStyle="Normal"/>
    <tableColumn id="3" xr3:uid="{00000000-0010-0000-0100-000003000000}" name="INICIO ESTIMADO" dataDxfId="2091" totalsRowDxfId="2090" dataCellStyle="Normal"/>
    <tableColumn id="4" xr3:uid="{00000000-0010-0000-0100-000004000000}" name="FIN ESTIMADO" dataDxfId="2093" totalsRowDxfId="2092" dataCellStyle="Normal"/>
    <tableColumn id="7" xr3:uid="{00000000-0010-0000-0100-000007000000}" name="INICIO REAL" dataDxfId="2095" totalsRowDxfId="2094" dataCellStyle="Normal"/>
    <tableColumn id="8" xr3:uid="{00000000-0010-0000-0100-000008000000}" name="FIN REAL" dataDxfId="2097" totalsRowDxfId="2096" dataCellStyle="Normal"/>
    <tableColumn id="5" xr3:uid="{00000000-0010-0000-0100-000005000000}" name="TRABAJO ESTIMADO" totalsRowFunction="sum" dataDxfId="2099" totalsRowDxfId="2098" dataCellStyle="Normal"/>
    <tableColumn id="9" xr3:uid="{00000000-0010-0000-0100-000009000000}" name="TRABAJO REAL" totalsRowFunction="sum" dataDxfId="2101" totalsRowDxfId="2100" dataCellStyle="Normal"/>
    <tableColumn id="6" xr3:uid="{00000000-0010-0000-0100-000006000000}" name="DURACIÓN ESTIMADA" totalsRowFunction="sum" dataDxfId="2103" totalsRowDxfId="2102" dataCellStyle="Normal">
      <calculatedColumnFormula>DAYS360(Detalles[[#This Row],[INICIO ESTIMADO]],Detalles[[#This Row],[FIN ESTIMADO]],FALSE)</calculatedColumnFormula>
    </tableColumn>
    <tableColumn id="10" xr3:uid="{00000000-0010-0000-0100-00000A000000}" name="DURACIÓN REAL" totalsRowFunction="sum" dataDxfId="2105" totalsRowDxfId="2104" dataCellStyle="Normal">
      <calculatedColumnFormula>DAYS360(Detalles[[#This Row],[INICIO REAL]],Detalles[[#This Row],[FIN REAL]],FALSE)</calculatedColumnFormula>
    </tableColumn>
    <tableColumn id="11" xr3:uid="{00000000-0010-0000-0100-00000B000000}" name="ASOCIADO GENERAL" dataDxfId="2107" totalsRowDxfId="2106" dataCellStyle="Normal">
      <calculatedColumnFormula>INDEX(Parámetros[],MATCH(Detalles[[#This Row],[TIPO DE PROYECTO]],Parámetros[TIPO DE PROYECTO],0),MATCH(Detalles[[#Headers],[ASOCIADO GENERAL]],Parámetros[#Headers],0))*INDEX('PARÁMETROS DEL PROYECTO'!$B$12:$H$12,1,MATCH(Detalles[[#Headers],[ASOCIADO GENERAL]],Parámetros[#Headers],0))*Detalles[[#This Row],[TRABAJO ESTIMADO]]</calculatedColumnFormula>
    </tableColumn>
    <tableColumn id="12" xr3:uid="{00000000-0010-0000-0100-00000C000000}" name="ABOGADO DE LA EMPRESA" dataDxfId="2109" totalsRowDxfId="2108" dataCellStyle="Normal">
      <calculatedColumnFormula>INDEX(Parámetros[],MATCH(Detalles[[#This Row],[TIPO DE PROYECTO]],Parámetros[TIPO DE PROYECTO],0),MATCH(Detalles[[#Headers],[ABOGADO DE LA EMPRESA]],Parámetros[#Headers],0))*INDEX('PARÁMETROS DEL PROYECTO'!$B$12:$H$12,1,MATCH(Detalles[[#Headers],[ABOGADO DE LA EMPRESA]],Parámetros[#Headers],0))*Detalles[[#This Row],[TRABAJO ESTIMADO]]</calculatedColumnFormula>
    </tableColumn>
    <tableColumn id="13" xr3:uid="{00000000-0010-0000-0100-00000D000000}" name="LITIGADOR" dataDxfId="2111" totalsRowDxfId="2110" dataCellStyle="Normal">
      <calculatedColumnFormula>INDEX(Parámetros[],MATCH(Detalles[[#This Row],[TIPO DE PROYECTO]],Parámetros[TIPO DE PROYECTO],0),MATCH(Detalles[[#Headers],[LITIGADOR]],Parámetros[#Headers],0))*INDEX('PARÁMETROS DEL PROYECTO'!$B$12:$H$12,1,MATCH(Detalles[[#Headers],[LITIGADOR]],Parámetros[#Headers],0))*Detalles[[#This Row],[TRABAJO ESTIMADO]]</calculatedColumnFormula>
    </tableColumn>
    <tableColumn id="14" xr3:uid="{00000000-0010-0000-0100-00000E000000}" name="ABOGADO DE PROPIEDAD INTELECTUAL" dataDxfId="2113" totalsRowDxfId="2112" dataCellStyle="Normal">
      <calculatedColumnFormula>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ESTIMADO]]</calculatedColumnFormula>
    </tableColumn>
    <tableColumn id="15" xr3:uid="{00000000-0010-0000-0100-00000F000000}" name="ABOGADO DE QUIEBRA" dataDxfId="2115" totalsRowDxfId="2114" dataCellStyle="Normal">
      <calculatedColumnFormula>INDEX(Parámetros[],MATCH(Detalles[[#This Row],[TIPO DE PROYECTO]],Parámetros[TIPO DE PROYECTO],0),MATCH(Detalles[[#Headers],[ABOGADO DE QUIEBRA]],Parámetros[#Headers],0))*INDEX('PARÁMETROS DEL PROYECTO'!$B$12:$H$12,1,MATCH(Detalles[[#Headers],[ABOGADO DE QUIEBRA]],Parámetros[#Headers],0))*Detalles[[#This Row],[TRABAJO ESTIMADO]]</calculatedColumnFormula>
    </tableColumn>
    <tableColumn id="16" xr3:uid="{00000000-0010-0000-0100-000010000000}" name="PERSONAL DE ADMINISTRACIÓN" dataDxfId="2117" totalsRowDxfId="2116" dataCellStyle="Normal">
      <calculatedColumnFormula>INDEX(Parámetros[],MATCH(Detalles[[#This Row],[TIPO DE PROYECTO]],Parámetros[TIPO DE PROYECTO],0),MATCH(Detalles[[#Headers],[PERSONAL DE ADMINISTRACIÓN]],Parámetros[#Headers],0))*INDEX('PARÁMETROS DEL PROYECTO'!$B$12:$H$12,1,MATCH(Detalles[[#Headers],[PERSONAL DE ADMINISTRACIÓN]],Parámetros[#Headers],0))*Detalles[[#This Row],[TRABAJO ESTIMADO]]</calculatedColumnFormula>
    </tableColumn>
    <tableColumn id="17" xr3:uid="{00000000-0010-0000-0100-000011000000}" name="ASOCIADO GENERAL 2" dataDxfId="2119" totalsRowDxfId="2118" dataCellStyle="Normal">
      <calculatedColumnFormula>INDEX(Parámetros[],MATCH(Detalles[[#This Row],[TIPO DE PROYECTO]],Parámetros[TIPO DE PROYECTO],0),MATCH(Detalles[[#Headers],[ASOCIADO GENERAL]],Parámetros[#Headers],0))*INDEX('PARÁMETROS DEL PROYECTO'!$B$12:$H$12,1,MATCH(Detalles[[#Headers],[ASOCIADO GENERAL]],Parámetros[#Headers],0))*Detalles[[#This Row],[TRABAJO REAL]]</calculatedColumnFormula>
    </tableColumn>
    <tableColumn id="18" xr3:uid="{00000000-0010-0000-0100-000012000000}" name="ABOGADO DE LA EMPRESA 2" dataDxfId="2121" totalsRowDxfId="2120" dataCellStyle="Normal">
      <calculatedColumnFormula>INDEX(Parámetros[],MATCH(Detalles[[#This Row],[TIPO DE PROYECTO]],Parámetros[TIPO DE PROYECTO],0),MATCH(Detalles[[#Headers],[ABOGADO DE LA EMPRESA]],Parámetros[#Headers],0))*INDEX('PARÁMETROS DEL PROYECTO'!$B$12:$H$12,1,MATCH(Detalles[[#Headers],[ABOGADO DE LA EMPRESA]],Parámetros[#Headers],0))*Detalles[[#This Row],[TRABAJO REAL]]</calculatedColumnFormula>
    </tableColumn>
    <tableColumn id="19" xr3:uid="{00000000-0010-0000-0100-000013000000}" name="LITIGADOR 2" dataDxfId="2123" totalsRowDxfId="2122" dataCellStyle="Normal">
      <calculatedColumnFormula>INDEX(Parámetros[],MATCH(Detalles[[#This Row],[TIPO DE PROYECTO]],Parámetros[TIPO DE PROYECTO],0),MATCH(Detalles[[#Headers],[LITIGADOR]],Parámetros[#Headers],0))*INDEX('PARÁMETROS DEL PROYECTO'!$B$12:$H$12,1,MATCH(Detalles[[#Headers],[LITIGADOR]],Parámetros[#Headers],0))*Detalles[[#This Row],[TRABAJO REAL]]</calculatedColumnFormula>
    </tableColumn>
    <tableColumn id="20" xr3:uid="{00000000-0010-0000-0100-000014000000}" name="ABOGADO DE PROPIEDAD INTELECTUAL 2" dataDxfId="2125" totalsRowDxfId="2124" dataCellStyle="Normal">
      <calculatedColumnFormula>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calculatedColumnFormula>
    </tableColumn>
    <tableColumn id="21" xr3:uid="{00000000-0010-0000-0100-000015000000}" name="ABOGADO DE QUIEBRA 2" dataDxfId="2127" totalsRowDxfId="2126" dataCellStyle="Normal">
      <calculatedColumnFormula>INDEX(Parámetros[],MATCH(Detalles[[#This Row],[TIPO DE PROYECTO]],Parámetros[TIPO DE PROYECTO],0),MATCH(Detalles[[#Headers],[ABOGADO DE QUIEBRA]],Parámetros[#Headers],0))*INDEX('PARÁMETROS DEL PROYECTO'!$B$12:$H$12,1,MATCH(Detalles[[#Headers],[ABOGADO DE QUIEBRA]],Parámetros[#Headers],0))*Detalles[[#This Row],[TRABAJO REAL]]</calculatedColumnFormula>
    </tableColumn>
    <tableColumn id="22" xr3:uid="{00000000-0010-0000-0100-000016000000}" name="PERSONAL DE ADMINISTRACIÓN 2" dataDxfId="2129" totalsRowDxfId="2128" dataCellStyle="Normal">
      <calculatedColumnFormula>INDEX(Parámetros[],MATCH(Detalles[[#This Row],[TIPO DE PROYECTO]],Parámetros[TIPO DE PROYECTO],0),MATCH(Detalles[[#Headers],[PERSONAL DE ADMINISTRACIÓN]],Parámetros[#Headers],0))*INDEX('PARÁMETROS DEL PROYECTO'!$B$12:$H$12,1,MATCH(Detalles[[#Headers],[PERSONAL DE ADMINISTRACIÓN]],Parámetros[#Headers],0))*Detalles[[#This Row],[TRABAJO REAL]]</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Escribe el nombre del proyecto, fechas estimadas de inicio y finalización, fechas reales de inicio y finalización y trabajo real y estimado en esta tabla. Selecciona el tipo de proyecto. La duración estimada y real y los totales se calculan automáticamente."/>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baseColWidth="10" defaultColWidth="9.140625" defaultRowHeight="12.75" x14ac:dyDescent="0.2"/>
  <cols>
    <col min="1" max="1" width="2.7109375" customWidth="1"/>
    <col min="2" max="2" width="74.42578125" customWidth="1"/>
    <col min="3" max="3" width="2.7109375" customWidth="1"/>
  </cols>
  <sheetData>
    <row r="1" spans="2:2" ht="19.5" x14ac:dyDescent="0.25">
      <c r="B1" s="18" t="s">
        <v>0</v>
      </c>
    </row>
    <row r="3" spans="2:2" ht="33.75" customHeight="1" x14ac:dyDescent="0.2">
      <c r="B3" s="19" t="s">
        <v>71</v>
      </c>
    </row>
    <row r="4" spans="2:2" ht="45.75" customHeight="1" x14ac:dyDescent="0.2">
      <c r="B4" s="19" t="s">
        <v>76</v>
      </c>
    </row>
    <row r="5" spans="2:2" ht="54" customHeight="1" x14ac:dyDescent="0.2">
      <c r="B5" s="19" t="s">
        <v>1</v>
      </c>
    </row>
    <row r="6" spans="2:2" ht="22.5" customHeight="1" x14ac:dyDescent="0.2">
      <c r="B6" s="20" t="s">
        <v>2</v>
      </c>
    </row>
    <row r="7" spans="2:2" ht="74.25" customHeight="1" x14ac:dyDescent="0.2">
      <c r="B7" s="19" t="s">
        <v>3</v>
      </c>
    </row>
    <row r="8" spans="2:2" ht="86.25" customHeight="1" x14ac:dyDescent="0.2">
      <c r="B8" s="19"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sheetPr>
  <dimension ref="A1:I22"/>
  <sheetViews>
    <sheetView showGridLines="0" workbookViewId="0"/>
  </sheetViews>
  <sheetFormatPr baseColWidth="10" defaultColWidth="9.140625" defaultRowHeight="14.25" x14ac:dyDescent="0.2"/>
  <cols>
    <col min="1" max="1" width="1.85546875" style="12" customWidth="1"/>
    <col min="2" max="2" width="37.42578125" style="5" customWidth="1"/>
    <col min="3" max="3" width="21.42578125" style="5" bestFit="1" customWidth="1"/>
    <col min="4" max="4" width="20.85546875" style="5" bestFit="1" customWidth="1"/>
    <col min="5" max="5" width="22.42578125" style="5" bestFit="1" customWidth="1"/>
    <col min="6" max="6" width="31.85546875" style="5" customWidth="1"/>
    <col min="7" max="7" width="24.85546875" style="5" customWidth="1"/>
    <col min="8" max="8" width="20.42578125" style="5" customWidth="1"/>
    <col min="9" max="9" width="7.85546875" style="5" bestFit="1" customWidth="1"/>
    <col min="10" max="16384" width="9.140625" style="5"/>
  </cols>
  <sheetData>
    <row r="1" spans="1:9" ht="35.450000000000003" customHeight="1" x14ac:dyDescent="0.35">
      <c r="A1" s="12" t="s">
        <v>75</v>
      </c>
      <c r="B1" s="2" t="s">
        <v>74</v>
      </c>
      <c r="C1" s="2"/>
      <c r="D1" s="2"/>
      <c r="E1" s="2"/>
      <c r="F1" s="2"/>
      <c r="G1" s="2"/>
      <c r="H1" s="2"/>
      <c r="I1" s="2"/>
    </row>
    <row r="2" spans="1:9" ht="19.5" x14ac:dyDescent="0.25">
      <c r="A2" s="12" t="s">
        <v>5</v>
      </c>
      <c r="B2" s="3" t="s">
        <v>11</v>
      </c>
      <c r="C2" s="3"/>
      <c r="D2" s="3"/>
      <c r="E2" s="3"/>
      <c r="F2" s="3"/>
      <c r="G2" s="3"/>
      <c r="H2" s="3"/>
      <c r="I2" s="3"/>
    </row>
    <row r="3" spans="1:9" ht="15" x14ac:dyDescent="0.2">
      <c r="A3" s="12" t="s">
        <v>6</v>
      </c>
      <c r="B3" s="4" t="str">
        <f>B1&amp;" confidencial"</f>
        <v>Nombre de la compañía confidencial</v>
      </c>
      <c r="C3" s="4"/>
      <c r="D3" s="4"/>
      <c r="E3" s="4"/>
      <c r="F3" s="4"/>
      <c r="G3" s="4"/>
      <c r="H3" s="4"/>
      <c r="I3" s="4"/>
    </row>
    <row r="4" spans="1:9" ht="28.5" customHeight="1" x14ac:dyDescent="0.2">
      <c r="A4" s="12" t="s">
        <v>7</v>
      </c>
      <c r="B4" s="8" t="s">
        <v>12</v>
      </c>
    </row>
    <row r="5" spans="1:9" ht="29.25" customHeight="1" x14ac:dyDescent="0.2">
      <c r="A5" s="12" t="s">
        <v>8</v>
      </c>
      <c r="B5" s="10" t="s">
        <v>13</v>
      </c>
      <c r="C5" s="10" t="s">
        <v>25</v>
      </c>
      <c r="D5" s="10" t="s">
        <v>26</v>
      </c>
      <c r="E5" s="10" t="s">
        <v>28</v>
      </c>
      <c r="F5" s="10" t="s">
        <v>29</v>
      </c>
      <c r="G5" s="10" t="s">
        <v>31</v>
      </c>
      <c r="H5" s="10" t="s">
        <v>33</v>
      </c>
      <c r="I5" s="10" t="s">
        <v>34</v>
      </c>
    </row>
    <row r="6" spans="1:9" x14ac:dyDescent="0.2">
      <c r="B6" s="5" t="s">
        <v>14</v>
      </c>
      <c r="C6" s="6">
        <v>0.1</v>
      </c>
      <c r="D6" s="6">
        <v>0.4</v>
      </c>
      <c r="E6" s="6">
        <v>0</v>
      </c>
      <c r="F6" s="6">
        <v>0</v>
      </c>
      <c r="G6" s="6">
        <v>0</v>
      </c>
      <c r="H6" s="6">
        <v>0.5</v>
      </c>
      <c r="I6" s="7">
        <f>SUM(Parámetros[[#This Row],[ASOCIADO GENERAL]:[PERSONAL DE ADMINISTRACIÓN]])</f>
        <v>1</v>
      </c>
    </row>
    <row r="7" spans="1:9" x14ac:dyDescent="0.2">
      <c r="B7" s="5" t="s">
        <v>15</v>
      </c>
      <c r="C7" s="6">
        <v>0.1</v>
      </c>
      <c r="D7" s="6">
        <v>0.4</v>
      </c>
      <c r="E7" s="6">
        <v>0</v>
      </c>
      <c r="F7" s="6">
        <v>0.1</v>
      </c>
      <c r="G7" s="6">
        <v>0</v>
      </c>
      <c r="H7" s="6">
        <v>0.4</v>
      </c>
      <c r="I7" s="7">
        <f>SUM(Parámetros[[#This Row],[ASOCIADO GENERAL]:[PERSONAL DE ADMINISTRACIÓN]])</f>
        <v>1</v>
      </c>
    </row>
    <row r="8" spans="1:9" x14ac:dyDescent="0.2">
      <c r="B8" s="5" t="s">
        <v>16</v>
      </c>
      <c r="C8" s="6">
        <v>0.2</v>
      </c>
      <c r="D8" s="6">
        <v>0</v>
      </c>
      <c r="E8" s="6">
        <v>0.5</v>
      </c>
      <c r="F8" s="6">
        <v>0</v>
      </c>
      <c r="G8" s="6">
        <v>0</v>
      </c>
      <c r="H8" s="6">
        <v>0.3</v>
      </c>
      <c r="I8" s="7">
        <f>SUM(Parámetros[[#This Row],[ASOCIADO GENERAL]:[PERSONAL DE ADMINISTRACIÓN]])</f>
        <v>1</v>
      </c>
    </row>
    <row r="9" spans="1:9" x14ac:dyDescent="0.2">
      <c r="B9" s="5" t="s">
        <v>17</v>
      </c>
      <c r="C9" s="6">
        <v>0.1</v>
      </c>
      <c r="D9" s="6">
        <v>0</v>
      </c>
      <c r="E9" s="6">
        <v>0</v>
      </c>
      <c r="F9" s="6">
        <v>0.6</v>
      </c>
      <c r="G9" s="6">
        <v>0</v>
      </c>
      <c r="H9" s="6">
        <v>0.3</v>
      </c>
      <c r="I9" s="7">
        <f>SUM(Parámetros[[#This Row],[ASOCIADO GENERAL]:[PERSONAL DE ADMINISTRACIÓN]])</f>
        <v>1</v>
      </c>
    </row>
    <row r="10" spans="1:9" x14ac:dyDescent="0.2">
      <c r="B10" s="5" t="s">
        <v>18</v>
      </c>
      <c r="C10" s="6">
        <v>0.2</v>
      </c>
      <c r="D10" s="6">
        <v>0.1</v>
      </c>
      <c r="E10" s="6">
        <v>0.4</v>
      </c>
      <c r="F10" s="6">
        <v>0</v>
      </c>
      <c r="G10" s="6">
        <v>0</v>
      </c>
      <c r="H10" s="6">
        <v>0.3</v>
      </c>
      <c r="I10" s="7">
        <f>SUM(Parámetros[[#This Row],[ASOCIADO GENERAL]:[PERSONAL DE ADMINISTRACIÓN]])</f>
        <v>1</v>
      </c>
    </row>
    <row r="11" spans="1:9" x14ac:dyDescent="0.2">
      <c r="B11" s="5" t="s">
        <v>19</v>
      </c>
      <c r="C11" s="6">
        <v>0.1</v>
      </c>
      <c r="D11" s="6">
        <v>0.2</v>
      </c>
      <c r="E11" s="6">
        <v>0</v>
      </c>
      <c r="F11" s="6">
        <v>0</v>
      </c>
      <c r="G11" s="6">
        <v>0.4</v>
      </c>
      <c r="H11" s="6">
        <v>0.3</v>
      </c>
      <c r="I11" s="7">
        <f>SUM(Parámetros[[#This Row],[ASOCIADO GENERAL]:[PERSONAL DE ADMINISTRACIÓN]])</f>
        <v>1</v>
      </c>
    </row>
    <row r="12" spans="1:9" ht="15" x14ac:dyDescent="0.2">
      <c r="A12" s="21" t="s">
        <v>9</v>
      </c>
      <c r="B12" s="5" t="s">
        <v>20</v>
      </c>
      <c r="C12" s="32">
        <v>350</v>
      </c>
      <c r="D12" s="32">
        <v>250</v>
      </c>
      <c r="E12" s="32">
        <v>300</v>
      </c>
      <c r="F12" s="32">
        <v>275</v>
      </c>
      <c r="G12" s="32">
        <v>225</v>
      </c>
      <c r="H12" s="32">
        <v>125</v>
      </c>
      <c r="I12" s="6"/>
    </row>
    <row r="14" spans="1:9" x14ac:dyDescent="0.2">
      <c r="A14" s="12" t="s">
        <v>10</v>
      </c>
      <c r="B14" s="12"/>
      <c r="C14" s="12"/>
      <c r="D14" s="12"/>
      <c r="E14" s="12"/>
      <c r="F14" s="12"/>
      <c r="G14" s="12"/>
      <c r="H14" s="12"/>
      <c r="I14" s="12"/>
    </row>
    <row r="15" spans="1:9" x14ac:dyDescent="0.2">
      <c r="B15" s="12"/>
      <c r="C15" s="12" t="s">
        <v>25</v>
      </c>
      <c r="D15" s="12" t="s">
        <v>27</v>
      </c>
      <c r="E15" s="12" t="s">
        <v>28</v>
      </c>
      <c r="F15" s="12" t="s">
        <v>30</v>
      </c>
      <c r="G15" s="12" t="s">
        <v>32</v>
      </c>
      <c r="H15" s="12" t="s">
        <v>33</v>
      </c>
      <c r="I15" s="12"/>
    </row>
    <row r="16" spans="1:9" x14ac:dyDescent="0.2">
      <c r="B16" s="12" t="s">
        <v>21</v>
      </c>
      <c r="C16" s="33">
        <f>SUBTOTAL(109,Detalles[ASOCIADO GENERAL])</f>
        <v>78750</v>
      </c>
      <c r="D16" s="33">
        <f>SUBTOTAL(109,Detalles[ABOGADO DE LA EMPRESA])</f>
        <v>66250</v>
      </c>
      <c r="E16" s="33">
        <f>SUBTOTAL(109,Detalles[LITIGADOR])</f>
        <v>105000</v>
      </c>
      <c r="F16" s="33">
        <f>SUBTOTAL(109,Detalles[ABOGADO DE PROPIEDAD INTELECTUAL])</f>
        <v>35750</v>
      </c>
      <c r="G16" s="33">
        <f>SUBTOTAL(109,Detalles[ABOGADO DE QUIEBRA])</f>
        <v>0</v>
      </c>
      <c r="H16" s="33">
        <f>SUBTOTAL(109,Detalles[PERSONAL DE ADMINISTRACIÓN])</f>
        <v>66250</v>
      </c>
      <c r="I16" s="12"/>
    </row>
    <row r="17" spans="2:9" x14ac:dyDescent="0.2">
      <c r="B17" s="12" t="s">
        <v>22</v>
      </c>
      <c r="C17" s="33">
        <f>SUBTOTAL(109,Detalles[ASOCIADO GENERAL 2])</f>
        <v>79275</v>
      </c>
      <c r="D17" s="33">
        <f>SUBTOTAL(109,Detalles[ABOGADO DE LA EMPRESA 2])</f>
        <v>67375</v>
      </c>
      <c r="E17" s="33">
        <f>SUBTOTAL(109,Detalles[LITIGADOR 2])</f>
        <v>105600</v>
      </c>
      <c r="F17" s="33">
        <f>SUBTOTAL(109,Detalles[ABOGADO DE PROPIEDAD INTELECTUAL 2])</f>
        <v>34650</v>
      </c>
      <c r="G17" s="33">
        <f>SUBTOTAL(109,Detalles[ABOGADO DE QUIEBRA 2])</f>
        <v>0</v>
      </c>
      <c r="H17" s="33">
        <f>SUBTOTAL(109,Detalles[PERSONAL DE ADMINISTRACIÓN 2])</f>
        <v>67000</v>
      </c>
      <c r="I17" s="12"/>
    </row>
    <row r="18" spans="2:9" x14ac:dyDescent="0.2">
      <c r="B18" s="12" t="s">
        <v>23</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24</v>
      </c>
      <c r="C19" s="13">
        <f>C17/$C$12</f>
        <v>226.5</v>
      </c>
      <c r="D19" s="13">
        <f>D17/$C$12</f>
        <v>192.5</v>
      </c>
      <c r="E19" s="13">
        <f>E17/$C$12</f>
        <v>301.71428571428572</v>
      </c>
      <c r="F19" s="13">
        <f>F17/$C$12</f>
        <v>99</v>
      </c>
      <c r="G19" s="13">
        <f>G17/$C$12</f>
        <v>0</v>
      </c>
      <c r="H19" s="13">
        <f>H17/$C$12</f>
        <v>191.42857142857142</v>
      </c>
      <c r="I19" s="12"/>
    </row>
    <row r="20" spans="2:9" x14ac:dyDescent="0.2">
      <c r="B20" s="12"/>
      <c r="C20" s="12"/>
      <c r="D20" s="12"/>
      <c r="E20" s="12"/>
      <c r="F20" s="12"/>
      <c r="G20" s="12"/>
      <c r="H20" s="12"/>
      <c r="I20" s="14"/>
    </row>
    <row r="21" spans="2:9" x14ac:dyDescent="0.2">
      <c r="B21" s="12"/>
      <c r="C21" s="12"/>
      <c r="D21" s="12"/>
      <c r="E21" s="12"/>
      <c r="F21" s="12"/>
      <c r="G21" s="12"/>
      <c r="H21" s="12"/>
      <c r="I21" s="14"/>
    </row>
    <row r="22" spans="2:9" x14ac:dyDescent="0.2">
      <c r="B22" s="12"/>
      <c r="C22" s="12"/>
      <c r="D22" s="12"/>
      <c r="E22" s="12"/>
      <c r="F22" s="12"/>
      <c r="G22" s="12"/>
      <c r="H22" s="12"/>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AC10"/>
  <sheetViews>
    <sheetView showGridLines="0" workbookViewId="0"/>
  </sheetViews>
  <sheetFormatPr baseColWidth="10" defaultColWidth="9.140625" defaultRowHeight="14.25" x14ac:dyDescent="0.2"/>
  <cols>
    <col min="1" max="1" width="1.85546875" style="12" customWidth="1"/>
    <col min="2" max="2" width="25.5703125" style="1" customWidth="1"/>
    <col min="3" max="3" width="33.7109375" style="1" customWidth="1"/>
    <col min="4" max="7" width="11.85546875" style="1" customWidth="1"/>
    <col min="8" max="8" width="11.140625" style="1" bestFit="1" customWidth="1"/>
    <col min="9" max="9" width="9.7109375" style="1" customWidth="1"/>
    <col min="10" max="10" width="11.140625" style="1" bestFit="1" customWidth="1"/>
    <col min="11" max="11" width="10.28515625" style="1" bestFit="1" customWidth="1"/>
    <col min="12" max="12" width="10" style="1" hidden="1" customWidth="1"/>
    <col min="13" max="13" width="11.42578125" style="1" hidden="1" customWidth="1"/>
    <col min="14" max="14" width="13" style="1" hidden="1" customWidth="1"/>
    <col min="15" max="15" width="20.7109375" style="1" hidden="1" customWidth="1"/>
    <col min="16" max="16" width="14.85546875" style="1" hidden="1" customWidth="1"/>
    <col min="17" max="17" width="17.5703125" style="1" hidden="1" customWidth="1"/>
    <col min="18" max="18" width="12.28515625" style="1" hidden="1" customWidth="1"/>
    <col min="19" max="19" width="14.140625" style="1" hidden="1" customWidth="1"/>
    <col min="20" max="20" width="12.5703125" style="1" hidden="1" customWidth="1"/>
    <col min="21" max="21" width="16.42578125" style="1" hidden="1" customWidth="1"/>
    <col min="22" max="22" width="14.5703125" style="1" hidden="1" customWidth="1"/>
    <col min="23" max="23" width="17.85546875" style="1" hidden="1" customWidth="1"/>
    <col min="24" max="24" width="2.7109375" style="1" customWidth="1"/>
    <col min="25" max="16384" width="9.140625" style="1"/>
  </cols>
  <sheetData>
    <row r="1" spans="1:29" ht="35.450000000000003" customHeight="1" x14ac:dyDescent="0.35">
      <c r="A1" s="12" t="s">
        <v>77</v>
      </c>
      <c r="B1" s="2" t="str">
        <f>'PARÁMETROS DEL PROYECTO'!B1</f>
        <v>Nombre de la compañía</v>
      </c>
      <c r="C1" s="2"/>
      <c r="D1" s="2"/>
      <c r="E1" s="2"/>
      <c r="F1" s="2"/>
      <c r="G1" s="2"/>
      <c r="H1" s="2"/>
      <c r="I1" s="2"/>
      <c r="J1" s="2"/>
      <c r="K1" s="2"/>
    </row>
    <row r="2" spans="1:29" ht="19.5" x14ac:dyDescent="0.25">
      <c r="A2" s="12" t="s">
        <v>35</v>
      </c>
      <c r="B2" s="3" t="str">
        <f>'PARÁMETROS DEL PROYECTO'!B2</f>
        <v>Planificación del proyecto de bufete</v>
      </c>
      <c r="C2" s="3"/>
      <c r="D2" s="3"/>
      <c r="E2" s="3"/>
      <c r="F2" s="3"/>
      <c r="G2" s="3"/>
      <c r="H2" s="3"/>
      <c r="I2" s="3"/>
      <c r="J2" s="3"/>
      <c r="K2" s="3"/>
      <c r="Y2" s="23" t="s">
        <v>73</v>
      </c>
      <c r="Z2" s="24"/>
      <c r="AA2" s="24"/>
      <c r="AB2" s="24"/>
      <c r="AC2" s="24"/>
    </row>
    <row r="3" spans="1:29" s="17" customFormat="1" ht="29.25" customHeight="1" x14ac:dyDescent="0.2">
      <c r="A3" s="21" t="s">
        <v>6</v>
      </c>
      <c r="B3" s="16" t="str">
        <f>'PARÁMETROS DEL PROYECTO'!B3</f>
        <v>Nombre de la compañía confidencial</v>
      </c>
      <c r="C3" s="16"/>
      <c r="D3" s="16"/>
      <c r="E3" s="16"/>
      <c r="F3" s="16"/>
      <c r="G3" s="16"/>
      <c r="H3" s="16"/>
      <c r="I3" s="16"/>
      <c r="J3" s="16"/>
      <c r="K3" s="16"/>
      <c r="Y3" s="24"/>
      <c r="Z3" s="24"/>
      <c r="AA3" s="24"/>
      <c r="AB3" s="24"/>
      <c r="AC3" s="24"/>
    </row>
    <row r="4" spans="1:29" ht="42" customHeight="1" x14ac:dyDescent="0.2">
      <c r="A4" s="21" t="s">
        <v>72</v>
      </c>
      <c r="B4" s="15" t="s">
        <v>36</v>
      </c>
      <c r="C4" s="15" t="s">
        <v>13</v>
      </c>
      <c r="D4" s="15" t="s">
        <v>42</v>
      </c>
      <c r="E4" s="15" t="s">
        <v>43</v>
      </c>
      <c r="F4" s="15" t="s">
        <v>44</v>
      </c>
      <c r="G4" s="15" t="s">
        <v>45</v>
      </c>
      <c r="H4" s="15" t="s">
        <v>46</v>
      </c>
      <c r="I4" s="15" t="s">
        <v>47</v>
      </c>
      <c r="J4" s="15" t="s">
        <v>48</v>
      </c>
      <c r="K4" s="15" t="s">
        <v>49</v>
      </c>
      <c r="L4" s="15" t="s">
        <v>25</v>
      </c>
      <c r="M4" s="15" t="s">
        <v>26</v>
      </c>
      <c r="N4" s="15" t="s">
        <v>28</v>
      </c>
      <c r="O4" s="15" t="s">
        <v>29</v>
      </c>
      <c r="P4" s="15" t="s">
        <v>31</v>
      </c>
      <c r="Q4" s="15" t="s">
        <v>33</v>
      </c>
      <c r="R4" s="15" t="s">
        <v>50</v>
      </c>
      <c r="S4" s="15" t="s">
        <v>51</v>
      </c>
      <c r="T4" s="15" t="s">
        <v>52</v>
      </c>
      <c r="U4" s="15" t="s">
        <v>53</v>
      </c>
      <c r="V4" s="15" t="s">
        <v>54</v>
      </c>
      <c r="W4" s="15" t="s">
        <v>55</v>
      </c>
      <c r="Y4" s="24"/>
      <c r="Z4" s="24"/>
      <c r="AA4" s="24"/>
      <c r="AB4" s="24"/>
      <c r="AC4" s="24"/>
    </row>
    <row r="5" spans="1:29" x14ac:dyDescent="0.2">
      <c r="B5" t="s">
        <v>37</v>
      </c>
      <c r="C5" t="s">
        <v>14</v>
      </c>
      <c r="D5" s="9">
        <f ca="1">TODAY()</f>
        <v>43516</v>
      </c>
      <c r="E5" s="9">
        <f ca="1">TODAY()+60</f>
        <v>43576</v>
      </c>
      <c r="F5" s="9">
        <f ca="1">TODAY()+10</f>
        <v>43526</v>
      </c>
      <c r="G5" s="9">
        <f ca="1">TODAY()+65</f>
        <v>43581</v>
      </c>
      <c r="H5">
        <v>200</v>
      </c>
      <c r="I5">
        <v>220</v>
      </c>
      <c r="J5">
        <f ca="1">DAYS360(Detalles[[#This Row],[INICIO ESTIMADO]],Detalles[[#This Row],[FIN ESTIMADO]],FALSE)</f>
        <v>61</v>
      </c>
      <c r="K5">
        <f ca="1">DAYS360(Detalles[[#This Row],[INICIO REAL]],Detalles[[#This Row],[FIN REAL]],FALSE)</f>
        <v>54</v>
      </c>
      <c r="L5" s="31">
        <f>INDEX(Parámetros[],MATCH(Detalles[[#This Row],[TIPO DE PROYECTO]],Parámetros[TIPO DE PROYECTO],0),MATCH(Detalles[[#Headers],[ASOCIADO GENERAL]],Parámetros[#Headers],0))*INDEX('PARÁMETROS DEL PROYECTO'!$B$12:$H$12,1,MATCH(Detalles[[#Headers],[ASOCIADO GENERAL]],Parámetros[#Headers],0))*Detalles[[#This Row],[TRABAJO ESTIMADO]]</f>
        <v>7000</v>
      </c>
      <c r="M5" s="31">
        <f>INDEX(Parámetros[],MATCH(Detalles[[#This Row],[TIPO DE PROYECTO]],Parámetros[TIPO DE PROYECTO],0),MATCH(Detalles[[#Headers],[ABOGADO DE LA EMPRESA]],Parámetros[#Headers],0))*INDEX('PARÁMETROS DEL PROYECTO'!$B$12:$H$12,1,MATCH(Detalles[[#Headers],[ABOGADO DE LA EMPRESA]],Parámetros[#Headers],0))*Detalles[[#This Row],[TRABAJO ESTIMADO]]</f>
        <v>20000</v>
      </c>
      <c r="N5" s="31">
        <f>INDEX(Parámetros[],MATCH(Detalles[[#This Row],[TIPO DE PROYECTO]],Parámetros[TIPO DE PROYECTO],0),MATCH(Detalles[[#Headers],[LITIGADOR]],Parámetros[#Headers],0))*INDEX('PARÁMETROS DEL PROYECTO'!$B$12:$H$12,1,MATCH(Detalles[[#Headers],[LITIGADOR]],Parámetros[#Headers],0))*Detalles[[#This Row],[TRABAJO ESTIMADO]]</f>
        <v>0</v>
      </c>
      <c r="O5"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ESTIMADO]]</f>
        <v>0</v>
      </c>
      <c r="P5" s="31">
        <f>INDEX(Parámetros[],MATCH(Detalles[[#This Row],[TIPO DE PROYECTO]],Parámetros[TIPO DE PROYECTO],0),MATCH(Detalles[[#Headers],[ABOGADO DE QUIEBRA]],Parámetros[#Headers],0))*INDEX('PARÁMETROS DEL PROYECTO'!$B$12:$H$12,1,MATCH(Detalles[[#Headers],[ABOGADO DE QUIEBRA]],Parámetros[#Headers],0))*Detalles[[#This Row],[TRABAJO ESTIMADO]]</f>
        <v>0</v>
      </c>
      <c r="Q5" s="31">
        <f>INDEX(Parámetros[],MATCH(Detalles[[#This Row],[TIPO DE PROYECTO]],Parámetros[TIPO DE PROYECTO],0),MATCH(Detalles[[#Headers],[PERSONAL DE ADMINISTRACIÓN]],Parámetros[#Headers],0))*INDEX('PARÁMETROS DEL PROYECTO'!$B$12:$H$12,1,MATCH(Detalles[[#Headers],[PERSONAL DE ADMINISTRACIÓN]],Parámetros[#Headers],0))*Detalles[[#This Row],[TRABAJO ESTIMADO]]</f>
        <v>12500</v>
      </c>
      <c r="R5" s="31">
        <f>INDEX(Parámetros[],MATCH(Detalles[[#This Row],[TIPO DE PROYECTO]],Parámetros[TIPO DE PROYECTO],0),MATCH(Detalles[[#Headers],[ASOCIADO GENERAL]],Parámetros[#Headers],0))*INDEX('PARÁMETROS DEL PROYECTO'!$B$12:$H$12,1,MATCH(Detalles[[#Headers],[ASOCIADO GENERAL]],Parámetros[#Headers],0))*Detalles[[#This Row],[TRABAJO REAL]]</f>
        <v>7700</v>
      </c>
      <c r="S5" s="31">
        <f>INDEX(Parámetros[],MATCH(Detalles[[#This Row],[TIPO DE PROYECTO]],Parámetros[TIPO DE PROYECTO],0),MATCH(Detalles[[#Headers],[ABOGADO DE LA EMPRESA]],Parámetros[#Headers],0))*INDEX('PARÁMETROS DEL PROYECTO'!$B$12:$H$12,1,MATCH(Detalles[[#Headers],[ABOGADO DE LA EMPRESA]],Parámetros[#Headers],0))*Detalles[[#This Row],[TRABAJO REAL]]</f>
        <v>22000</v>
      </c>
      <c r="T5" s="31">
        <f>INDEX(Parámetros[],MATCH(Detalles[[#This Row],[TIPO DE PROYECTO]],Parámetros[TIPO DE PROYECTO],0),MATCH(Detalles[[#Headers],[LITIGADOR]],Parámetros[#Headers],0))*INDEX('PARÁMETROS DEL PROYECTO'!$B$12:$H$12,1,MATCH(Detalles[[#Headers],[LITIGADOR]],Parámetros[#Headers],0))*Detalles[[#This Row],[TRABAJO REAL]]</f>
        <v>0</v>
      </c>
      <c r="U5"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0</v>
      </c>
      <c r="V5" s="31">
        <f>INDEX(Parámetros[],MATCH(Detalles[[#This Row],[TIPO DE PROYECTO]],Parámetros[TIPO DE PROYECTO],0),MATCH(Detalles[[#Headers],[ABOGADO DE QUIEBRA]],Parámetros[#Headers],0))*INDEX('PARÁMETROS DEL PROYECTO'!$B$12:$H$12,1,MATCH(Detalles[[#Headers],[ABOGADO DE QUIEBRA]],Parámetros[#Headers],0))*Detalles[[#This Row],[TRABAJO REAL]]</f>
        <v>0</v>
      </c>
      <c r="W5" s="31">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13750</v>
      </c>
      <c r="Y5" s="24"/>
      <c r="Z5" s="24"/>
      <c r="AA5" s="24"/>
      <c r="AB5" s="24"/>
      <c r="AC5" s="24"/>
    </row>
    <row r="6" spans="1:29" x14ac:dyDescent="0.2">
      <c r="B6" t="s">
        <v>38</v>
      </c>
      <c r="C6" t="s">
        <v>15</v>
      </c>
      <c r="D6" s="9">
        <f ca="1">TODAY()+30</f>
        <v>43546</v>
      </c>
      <c r="E6" s="9">
        <f ca="1">TODAY()+100</f>
        <v>43616</v>
      </c>
      <c r="F6" s="9">
        <f ca="1">TODAY()+40</f>
        <v>43556</v>
      </c>
      <c r="G6" s="9">
        <f ca="1">TODAY()+110</f>
        <v>43626</v>
      </c>
      <c r="H6">
        <v>400</v>
      </c>
      <c r="I6">
        <v>390</v>
      </c>
      <c r="J6">
        <f ca="1">DAYS360(Detalles[[#This Row],[INICIO ESTIMADO]],Detalles[[#This Row],[FIN ESTIMADO]],FALSE)</f>
        <v>69</v>
      </c>
      <c r="K6">
        <f ca="1">DAYS360(Detalles[[#This Row],[INICIO REAL]],Detalles[[#This Row],[FIN REAL]],FALSE)</f>
        <v>69</v>
      </c>
      <c r="L6" s="31">
        <f>INDEX(Parámetros[],MATCH(Detalles[[#This Row],[TIPO DE PROYECTO]],Parámetros[TIPO DE PROYECTO],0),MATCH(Detalles[[#Headers],[ASOCIADO GENERAL]],Parámetros[#Headers],0))*INDEX('PARÁMETROS DEL PROYECTO'!$B$12:$H$12,1,MATCH(Detalles[[#Headers],[ASOCIADO GENERAL]],Parámetros[#Headers],0))*Detalles[[#This Row],[TRABAJO ESTIMADO]]</f>
        <v>14000</v>
      </c>
      <c r="M6" s="31">
        <f>INDEX(Parámetros[],MATCH(Detalles[[#This Row],[TIPO DE PROYECTO]],Parámetros[TIPO DE PROYECTO],0),MATCH(Detalles[[#Headers],[ABOGADO DE LA EMPRESA]],Parámetros[#Headers],0))*INDEX('PARÁMETROS DEL PROYECTO'!$B$12:$H$12,1,MATCH(Detalles[[#Headers],[ABOGADO DE LA EMPRESA]],Parámetros[#Headers],0))*Detalles[[#This Row],[TRABAJO ESTIMADO]]</f>
        <v>40000</v>
      </c>
      <c r="N6" s="31">
        <f>INDEX(Parámetros[],MATCH(Detalles[[#This Row],[TIPO DE PROYECTO]],Parámetros[TIPO DE PROYECTO],0),MATCH(Detalles[[#Headers],[LITIGADOR]],Parámetros[#Headers],0))*INDEX('PARÁMETROS DEL PROYECTO'!$B$12:$H$12,1,MATCH(Detalles[[#Headers],[LITIGADOR]],Parámetros[#Headers],0))*Detalles[[#This Row],[TRABAJO ESTIMADO]]</f>
        <v>0</v>
      </c>
      <c r="O6"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ESTIMADO]]</f>
        <v>11000</v>
      </c>
      <c r="P6" s="31">
        <f>INDEX(Parámetros[],MATCH(Detalles[[#This Row],[TIPO DE PROYECTO]],Parámetros[TIPO DE PROYECTO],0),MATCH(Detalles[[#Headers],[ABOGADO DE QUIEBRA]],Parámetros[#Headers],0))*INDEX('PARÁMETROS DEL PROYECTO'!$B$12:$H$12,1,MATCH(Detalles[[#Headers],[ABOGADO DE QUIEBRA]],Parámetros[#Headers],0))*Detalles[[#This Row],[TRABAJO ESTIMADO]]</f>
        <v>0</v>
      </c>
      <c r="Q6" s="31">
        <f>INDEX(Parámetros[],MATCH(Detalles[[#This Row],[TIPO DE PROYECTO]],Parámetros[TIPO DE PROYECTO],0),MATCH(Detalles[[#Headers],[PERSONAL DE ADMINISTRACIÓN]],Parámetros[#Headers],0))*INDEX('PARÁMETROS DEL PROYECTO'!$B$12:$H$12,1,MATCH(Detalles[[#Headers],[PERSONAL DE ADMINISTRACIÓN]],Parámetros[#Headers],0))*Detalles[[#This Row],[TRABAJO ESTIMADO]]</f>
        <v>20000</v>
      </c>
      <c r="R6" s="31">
        <f>INDEX(Parámetros[],MATCH(Detalles[[#This Row],[TIPO DE PROYECTO]],Parámetros[TIPO DE PROYECTO],0),MATCH(Detalles[[#Headers],[ASOCIADO GENERAL]],Parámetros[#Headers],0))*INDEX('PARÁMETROS DEL PROYECTO'!$B$12:$H$12,1,MATCH(Detalles[[#Headers],[ASOCIADO GENERAL]],Parámetros[#Headers],0))*Detalles[[#This Row],[TRABAJO REAL]]</f>
        <v>13650</v>
      </c>
      <c r="S6" s="31">
        <f>INDEX(Parámetros[],MATCH(Detalles[[#This Row],[TIPO DE PROYECTO]],Parámetros[TIPO DE PROYECTO],0),MATCH(Detalles[[#Headers],[ABOGADO DE LA EMPRESA]],Parámetros[#Headers],0))*INDEX('PARÁMETROS DEL PROYECTO'!$B$12:$H$12,1,MATCH(Detalles[[#Headers],[ABOGADO DE LA EMPRESA]],Parámetros[#Headers],0))*Detalles[[#This Row],[TRABAJO REAL]]</f>
        <v>39000</v>
      </c>
      <c r="T6" s="31">
        <f>INDEX(Parámetros[],MATCH(Detalles[[#This Row],[TIPO DE PROYECTO]],Parámetros[TIPO DE PROYECTO],0),MATCH(Detalles[[#Headers],[LITIGADOR]],Parámetros[#Headers],0))*INDEX('PARÁMETROS DEL PROYECTO'!$B$12:$H$12,1,MATCH(Detalles[[#Headers],[LITIGADOR]],Parámetros[#Headers],0))*Detalles[[#This Row],[TRABAJO REAL]]</f>
        <v>0</v>
      </c>
      <c r="U6"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10725</v>
      </c>
      <c r="V6" s="31">
        <f>INDEX(Parámetros[],MATCH(Detalles[[#This Row],[TIPO DE PROYECTO]],Parámetros[TIPO DE PROYECTO],0),MATCH(Detalles[[#Headers],[ABOGADO DE QUIEBRA]],Parámetros[#Headers],0))*INDEX('PARÁMETROS DEL PROYECTO'!$B$12:$H$12,1,MATCH(Detalles[[#Headers],[ABOGADO DE QUIEBRA]],Parámetros[#Headers],0))*Detalles[[#This Row],[TRABAJO REAL]]</f>
        <v>0</v>
      </c>
      <c r="W6" s="31">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19500</v>
      </c>
      <c r="Y6" s="24"/>
      <c r="Z6" s="24"/>
      <c r="AA6" s="24"/>
      <c r="AB6" s="24"/>
      <c r="AC6" s="24"/>
    </row>
    <row r="7" spans="1:29" x14ac:dyDescent="0.2">
      <c r="B7" t="s">
        <v>39</v>
      </c>
      <c r="C7" t="s">
        <v>16</v>
      </c>
      <c r="D7" s="9">
        <f ca="1">TODAY()+150</f>
        <v>43666</v>
      </c>
      <c r="E7" s="9">
        <f ca="1">TODAY()+150</f>
        <v>43666</v>
      </c>
      <c r="F7" s="9">
        <f ca="1">TODAY()+150</f>
        <v>43666</v>
      </c>
      <c r="G7" s="9">
        <f ca="1">TODAY()+170</f>
        <v>43686</v>
      </c>
      <c r="H7">
        <v>500</v>
      </c>
      <c r="I7">
        <v>500</v>
      </c>
      <c r="J7">
        <f ca="1">DAYS360(Detalles[[#This Row],[INICIO ESTIMADO]],Detalles[[#This Row],[FIN ESTIMADO]],FALSE)</f>
        <v>0</v>
      </c>
      <c r="K7">
        <f ca="1">DAYS360(Detalles[[#This Row],[INICIO REAL]],Detalles[[#This Row],[FIN REAL]],FALSE)</f>
        <v>19</v>
      </c>
      <c r="L7" s="31">
        <f>INDEX(Parámetros[],MATCH(Detalles[[#This Row],[TIPO DE PROYECTO]],Parámetros[TIPO DE PROYECTO],0),MATCH(Detalles[[#Headers],[ASOCIADO GENERAL]],Parámetros[#Headers],0))*INDEX('PARÁMETROS DEL PROYECTO'!$B$12:$H$12,1,MATCH(Detalles[[#Headers],[ASOCIADO GENERAL]],Parámetros[#Headers],0))*Detalles[[#This Row],[TRABAJO ESTIMADO]]</f>
        <v>35000</v>
      </c>
      <c r="M7" s="31">
        <f>INDEX(Parámetros[],MATCH(Detalles[[#This Row],[TIPO DE PROYECTO]],Parámetros[TIPO DE PROYECTO],0),MATCH(Detalles[[#Headers],[ABOGADO DE LA EMPRESA]],Parámetros[#Headers],0))*INDEX('PARÁMETROS DEL PROYECTO'!$B$12:$H$12,1,MATCH(Detalles[[#Headers],[ABOGADO DE LA EMPRESA]],Parámetros[#Headers],0))*Detalles[[#This Row],[TRABAJO ESTIMADO]]</f>
        <v>0</v>
      </c>
      <c r="N7" s="31">
        <f>INDEX(Parámetros[],MATCH(Detalles[[#This Row],[TIPO DE PROYECTO]],Parámetros[TIPO DE PROYECTO],0),MATCH(Detalles[[#Headers],[LITIGADOR]],Parámetros[#Headers],0))*INDEX('PARÁMETROS DEL PROYECTO'!$B$12:$H$12,1,MATCH(Detalles[[#Headers],[LITIGADOR]],Parámetros[#Headers],0))*Detalles[[#This Row],[TRABAJO ESTIMADO]]</f>
        <v>75000</v>
      </c>
      <c r="O7"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ESTIMADO]]</f>
        <v>0</v>
      </c>
      <c r="P7" s="31">
        <f>INDEX(Parámetros[],MATCH(Detalles[[#This Row],[TIPO DE PROYECTO]],Parámetros[TIPO DE PROYECTO],0),MATCH(Detalles[[#Headers],[ABOGADO DE QUIEBRA]],Parámetros[#Headers],0))*INDEX('PARÁMETROS DEL PROYECTO'!$B$12:$H$12,1,MATCH(Detalles[[#Headers],[ABOGADO DE QUIEBRA]],Parámetros[#Headers],0))*Detalles[[#This Row],[TRABAJO ESTIMADO]]</f>
        <v>0</v>
      </c>
      <c r="Q7" s="31">
        <f>INDEX(Parámetros[],MATCH(Detalles[[#This Row],[TIPO DE PROYECTO]],Parámetros[TIPO DE PROYECTO],0),MATCH(Detalles[[#Headers],[PERSONAL DE ADMINISTRACIÓN]],Parámetros[#Headers],0))*INDEX('PARÁMETROS DEL PROYECTO'!$B$12:$H$12,1,MATCH(Detalles[[#Headers],[PERSONAL DE ADMINISTRACIÓN]],Parámetros[#Headers],0))*Detalles[[#This Row],[TRABAJO ESTIMADO]]</f>
        <v>18750</v>
      </c>
      <c r="R7" s="31">
        <f>INDEX(Parámetros[],MATCH(Detalles[[#This Row],[TIPO DE PROYECTO]],Parámetros[TIPO DE PROYECTO],0),MATCH(Detalles[[#Headers],[ASOCIADO GENERAL]],Parámetros[#Headers],0))*INDEX('PARÁMETROS DEL PROYECTO'!$B$12:$H$12,1,MATCH(Detalles[[#Headers],[ASOCIADO GENERAL]],Parámetros[#Headers],0))*Detalles[[#This Row],[TRABAJO REAL]]</f>
        <v>35000</v>
      </c>
      <c r="S7" s="31">
        <f>INDEX(Parámetros[],MATCH(Detalles[[#This Row],[TIPO DE PROYECTO]],Parámetros[TIPO DE PROYECTO],0),MATCH(Detalles[[#Headers],[ABOGADO DE LA EMPRESA]],Parámetros[#Headers],0))*INDEX('PARÁMETROS DEL PROYECTO'!$B$12:$H$12,1,MATCH(Detalles[[#Headers],[ABOGADO DE LA EMPRESA]],Parámetros[#Headers],0))*Detalles[[#This Row],[TRABAJO REAL]]</f>
        <v>0</v>
      </c>
      <c r="T7" s="31">
        <f>INDEX(Parámetros[],MATCH(Detalles[[#This Row],[TIPO DE PROYECTO]],Parámetros[TIPO DE PROYECTO],0),MATCH(Detalles[[#Headers],[LITIGADOR]],Parámetros[#Headers],0))*INDEX('PARÁMETROS DEL PROYECTO'!$B$12:$H$12,1,MATCH(Detalles[[#Headers],[LITIGADOR]],Parámetros[#Headers],0))*Detalles[[#This Row],[TRABAJO REAL]]</f>
        <v>75000</v>
      </c>
      <c r="U7"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0</v>
      </c>
      <c r="V7" s="31">
        <f>INDEX(Parámetros[],MATCH(Detalles[[#This Row],[TIPO DE PROYECTO]],Parámetros[TIPO DE PROYECTO],0),MATCH(Detalles[[#Headers],[ABOGADO DE QUIEBRA]],Parámetros[#Headers],0))*INDEX('PARÁMETROS DEL PROYECTO'!$B$12:$H$12,1,MATCH(Detalles[[#Headers],[ABOGADO DE QUIEBRA]],Parámetros[#Headers],0))*Detalles[[#This Row],[TRABAJO REAL]]</f>
        <v>0</v>
      </c>
      <c r="W7" s="31">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18750</v>
      </c>
      <c r="Y7" s="24"/>
      <c r="Z7" s="24"/>
      <c r="AA7" s="24"/>
      <c r="AB7" s="24"/>
      <c r="AC7" s="24"/>
    </row>
    <row r="8" spans="1:29" x14ac:dyDescent="0.2">
      <c r="B8" t="s">
        <v>40</v>
      </c>
      <c r="C8" t="s">
        <v>17</v>
      </c>
      <c r="D8" s="9">
        <f ca="1">TODAY()+200</f>
        <v>43716</v>
      </c>
      <c r="E8" s="9">
        <f ca="1">TODAY()+230</f>
        <v>43746</v>
      </c>
      <c r="F8" s="9">
        <f ca="1">TODAY()+230</f>
        <v>43746</v>
      </c>
      <c r="G8" s="9">
        <f ca="1">TODAY()+230</f>
        <v>43746</v>
      </c>
      <c r="H8">
        <v>150</v>
      </c>
      <c r="I8">
        <v>145</v>
      </c>
      <c r="J8">
        <f ca="1">DAYS360(Detalles[[#This Row],[INICIO ESTIMADO]],Detalles[[#This Row],[FIN ESTIMADO]],FALSE)</f>
        <v>30</v>
      </c>
      <c r="K8">
        <f ca="1">DAYS360(Detalles[[#This Row],[INICIO REAL]],Detalles[[#This Row],[FIN REAL]],FALSE)</f>
        <v>0</v>
      </c>
      <c r="L8" s="31">
        <f>INDEX(Parámetros[],MATCH(Detalles[[#This Row],[TIPO DE PROYECTO]],Parámetros[TIPO DE PROYECTO],0),MATCH(Detalles[[#Headers],[ASOCIADO GENERAL]],Parámetros[#Headers],0))*INDEX('PARÁMETROS DEL PROYECTO'!$B$12:$H$12,1,MATCH(Detalles[[#Headers],[ASOCIADO GENERAL]],Parámetros[#Headers],0))*Detalles[[#This Row],[TRABAJO ESTIMADO]]</f>
        <v>5250</v>
      </c>
      <c r="M8" s="31">
        <f>INDEX(Parámetros[],MATCH(Detalles[[#This Row],[TIPO DE PROYECTO]],Parámetros[TIPO DE PROYECTO],0),MATCH(Detalles[[#Headers],[ABOGADO DE LA EMPRESA]],Parámetros[#Headers],0))*INDEX('PARÁMETROS DEL PROYECTO'!$B$12:$H$12,1,MATCH(Detalles[[#Headers],[ABOGADO DE LA EMPRESA]],Parámetros[#Headers],0))*Detalles[[#This Row],[TRABAJO ESTIMADO]]</f>
        <v>0</v>
      </c>
      <c r="N8" s="31">
        <f>INDEX(Parámetros[],MATCH(Detalles[[#This Row],[TIPO DE PROYECTO]],Parámetros[TIPO DE PROYECTO],0),MATCH(Detalles[[#Headers],[LITIGADOR]],Parámetros[#Headers],0))*INDEX('PARÁMETROS DEL PROYECTO'!$B$12:$H$12,1,MATCH(Detalles[[#Headers],[LITIGADOR]],Parámetros[#Headers],0))*Detalles[[#This Row],[TRABAJO ESTIMADO]]</f>
        <v>0</v>
      </c>
      <c r="O8"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ESTIMADO]]</f>
        <v>24750</v>
      </c>
      <c r="P8" s="31">
        <f>INDEX(Parámetros[],MATCH(Detalles[[#This Row],[TIPO DE PROYECTO]],Parámetros[TIPO DE PROYECTO],0),MATCH(Detalles[[#Headers],[ABOGADO DE QUIEBRA]],Parámetros[#Headers],0))*INDEX('PARÁMETROS DEL PROYECTO'!$B$12:$H$12,1,MATCH(Detalles[[#Headers],[ABOGADO DE QUIEBRA]],Parámetros[#Headers],0))*Detalles[[#This Row],[TRABAJO ESTIMADO]]</f>
        <v>0</v>
      </c>
      <c r="Q8" s="31">
        <f>INDEX(Parámetros[],MATCH(Detalles[[#This Row],[TIPO DE PROYECTO]],Parámetros[TIPO DE PROYECTO],0),MATCH(Detalles[[#Headers],[PERSONAL DE ADMINISTRACIÓN]],Parámetros[#Headers],0))*INDEX('PARÁMETROS DEL PROYECTO'!$B$12:$H$12,1,MATCH(Detalles[[#Headers],[PERSONAL DE ADMINISTRACIÓN]],Parámetros[#Headers],0))*Detalles[[#This Row],[TRABAJO ESTIMADO]]</f>
        <v>5625</v>
      </c>
      <c r="R8" s="31">
        <f>INDEX(Parámetros[],MATCH(Detalles[[#This Row],[TIPO DE PROYECTO]],Parámetros[TIPO DE PROYECTO],0),MATCH(Detalles[[#Headers],[ASOCIADO GENERAL]],Parámetros[#Headers],0))*INDEX('PARÁMETROS DEL PROYECTO'!$B$12:$H$12,1,MATCH(Detalles[[#Headers],[ASOCIADO GENERAL]],Parámetros[#Headers],0))*Detalles[[#This Row],[TRABAJO REAL]]</f>
        <v>5075</v>
      </c>
      <c r="S8" s="31">
        <f>INDEX(Parámetros[],MATCH(Detalles[[#This Row],[TIPO DE PROYECTO]],Parámetros[TIPO DE PROYECTO],0),MATCH(Detalles[[#Headers],[ABOGADO DE LA EMPRESA]],Parámetros[#Headers],0))*INDEX('PARÁMETROS DEL PROYECTO'!$B$12:$H$12,1,MATCH(Detalles[[#Headers],[ABOGADO DE LA EMPRESA]],Parámetros[#Headers],0))*Detalles[[#This Row],[TRABAJO REAL]]</f>
        <v>0</v>
      </c>
      <c r="T8" s="31">
        <f>INDEX(Parámetros[],MATCH(Detalles[[#This Row],[TIPO DE PROYECTO]],Parámetros[TIPO DE PROYECTO],0),MATCH(Detalles[[#Headers],[LITIGADOR]],Parámetros[#Headers],0))*INDEX('PARÁMETROS DEL PROYECTO'!$B$12:$H$12,1,MATCH(Detalles[[#Headers],[LITIGADOR]],Parámetros[#Headers],0))*Detalles[[#This Row],[TRABAJO REAL]]</f>
        <v>0</v>
      </c>
      <c r="U8"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23925</v>
      </c>
      <c r="V8" s="31">
        <f>INDEX(Parámetros[],MATCH(Detalles[[#This Row],[TIPO DE PROYECTO]],Parámetros[TIPO DE PROYECTO],0),MATCH(Detalles[[#Headers],[ABOGADO DE QUIEBRA]],Parámetros[#Headers],0))*INDEX('PARÁMETROS DEL PROYECTO'!$B$12:$H$12,1,MATCH(Detalles[[#Headers],[ABOGADO DE QUIEBRA]],Parámetros[#Headers],0))*Detalles[[#This Row],[TRABAJO REAL]]</f>
        <v>0</v>
      </c>
      <c r="W8" s="31">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5437.5</v>
      </c>
      <c r="Y8" s="24"/>
      <c r="Z8" s="24"/>
      <c r="AA8" s="24"/>
      <c r="AB8" s="24"/>
      <c r="AC8" s="24"/>
    </row>
    <row r="9" spans="1:29" x14ac:dyDescent="0.2">
      <c r="B9" t="s">
        <v>41</v>
      </c>
      <c r="C9" t="s">
        <v>18</v>
      </c>
      <c r="D9" s="9">
        <f ca="1">TODAY()+220</f>
        <v>43736</v>
      </c>
      <c r="E9" s="9">
        <f ca="1">TODAY()+250</f>
        <v>43766</v>
      </c>
      <c r="F9" s="9">
        <f ca="1">TODAY()+230</f>
        <v>43746</v>
      </c>
      <c r="G9" s="9">
        <f ca="1">TODAY()+259</f>
        <v>43775</v>
      </c>
      <c r="H9">
        <v>250</v>
      </c>
      <c r="I9">
        <v>255</v>
      </c>
      <c r="J9">
        <f ca="1">DAYS360(Detalles[[#This Row],[INICIO ESTIMADO]],Detalles[[#This Row],[FIN ESTIMADO]],FALSE)</f>
        <v>30</v>
      </c>
      <c r="K9">
        <f ca="1">DAYS360(Detalles[[#This Row],[INICIO REAL]],Detalles[[#This Row],[FIN REAL]],FALSE)</f>
        <v>28</v>
      </c>
      <c r="L9" s="31">
        <f>INDEX(Parámetros[],MATCH(Detalles[[#This Row],[TIPO DE PROYECTO]],Parámetros[TIPO DE PROYECTO],0),MATCH(Detalles[[#Headers],[ASOCIADO GENERAL]],Parámetros[#Headers],0))*INDEX('PARÁMETROS DEL PROYECTO'!$B$12:$H$12,1,MATCH(Detalles[[#Headers],[ASOCIADO GENERAL]],Parámetros[#Headers],0))*Detalles[[#This Row],[TRABAJO ESTIMADO]]</f>
        <v>17500</v>
      </c>
      <c r="M9" s="31">
        <f>INDEX(Parámetros[],MATCH(Detalles[[#This Row],[TIPO DE PROYECTO]],Parámetros[TIPO DE PROYECTO],0),MATCH(Detalles[[#Headers],[ABOGADO DE LA EMPRESA]],Parámetros[#Headers],0))*INDEX('PARÁMETROS DEL PROYECTO'!$B$12:$H$12,1,MATCH(Detalles[[#Headers],[ABOGADO DE LA EMPRESA]],Parámetros[#Headers],0))*Detalles[[#This Row],[TRABAJO ESTIMADO]]</f>
        <v>6250</v>
      </c>
      <c r="N9" s="31">
        <f>INDEX(Parámetros[],MATCH(Detalles[[#This Row],[TIPO DE PROYECTO]],Parámetros[TIPO DE PROYECTO],0),MATCH(Detalles[[#Headers],[LITIGADOR]],Parámetros[#Headers],0))*INDEX('PARÁMETROS DEL PROYECTO'!$B$12:$H$12,1,MATCH(Detalles[[#Headers],[LITIGADOR]],Parámetros[#Headers],0))*Detalles[[#This Row],[TRABAJO ESTIMADO]]</f>
        <v>30000</v>
      </c>
      <c r="O9"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ESTIMADO]]</f>
        <v>0</v>
      </c>
      <c r="P9" s="31">
        <f>INDEX(Parámetros[],MATCH(Detalles[[#This Row],[TIPO DE PROYECTO]],Parámetros[TIPO DE PROYECTO],0),MATCH(Detalles[[#Headers],[ABOGADO DE QUIEBRA]],Parámetros[#Headers],0))*INDEX('PARÁMETROS DEL PROYECTO'!$B$12:$H$12,1,MATCH(Detalles[[#Headers],[ABOGADO DE QUIEBRA]],Parámetros[#Headers],0))*Detalles[[#This Row],[TRABAJO ESTIMADO]]</f>
        <v>0</v>
      </c>
      <c r="Q9" s="31">
        <f>INDEX(Parámetros[],MATCH(Detalles[[#This Row],[TIPO DE PROYECTO]],Parámetros[TIPO DE PROYECTO],0),MATCH(Detalles[[#Headers],[PERSONAL DE ADMINISTRACIÓN]],Parámetros[#Headers],0))*INDEX('PARÁMETROS DEL PROYECTO'!$B$12:$H$12,1,MATCH(Detalles[[#Headers],[PERSONAL DE ADMINISTRACIÓN]],Parámetros[#Headers],0))*Detalles[[#This Row],[TRABAJO ESTIMADO]]</f>
        <v>9375</v>
      </c>
      <c r="R9" s="31">
        <f>INDEX(Parámetros[],MATCH(Detalles[[#This Row],[TIPO DE PROYECTO]],Parámetros[TIPO DE PROYECTO],0),MATCH(Detalles[[#Headers],[ASOCIADO GENERAL]],Parámetros[#Headers],0))*INDEX('PARÁMETROS DEL PROYECTO'!$B$12:$H$12,1,MATCH(Detalles[[#Headers],[ASOCIADO GENERAL]],Parámetros[#Headers],0))*Detalles[[#This Row],[TRABAJO REAL]]</f>
        <v>17850</v>
      </c>
      <c r="S9" s="31">
        <f>INDEX(Parámetros[],MATCH(Detalles[[#This Row],[TIPO DE PROYECTO]],Parámetros[TIPO DE PROYECTO],0),MATCH(Detalles[[#Headers],[ABOGADO DE LA EMPRESA]],Parámetros[#Headers],0))*INDEX('PARÁMETROS DEL PROYECTO'!$B$12:$H$12,1,MATCH(Detalles[[#Headers],[ABOGADO DE LA EMPRESA]],Parámetros[#Headers],0))*Detalles[[#This Row],[TRABAJO REAL]]</f>
        <v>6375</v>
      </c>
      <c r="T9" s="31">
        <f>INDEX(Parámetros[],MATCH(Detalles[[#This Row],[TIPO DE PROYECTO]],Parámetros[TIPO DE PROYECTO],0),MATCH(Detalles[[#Headers],[LITIGADOR]],Parámetros[#Headers],0))*INDEX('PARÁMETROS DEL PROYECTO'!$B$12:$H$12,1,MATCH(Detalles[[#Headers],[LITIGADOR]],Parámetros[#Headers],0))*Detalles[[#This Row],[TRABAJO REAL]]</f>
        <v>30600</v>
      </c>
      <c r="U9" s="31">
        <f>INDEX(Parámetros[],MATCH(Detalles[[#This Row],[TIPO DE PROYECTO]],Parámetros[TIPO DE PROYECTO],0),MATCH(Detalles[[#Headers],[ABOGADO DE PROPIEDAD INTELECTUAL]],Parámetros[#Headers],0))*INDEX('PARÁMETROS DEL PROYECTO'!$B$12:$H$12,1,MATCH(Detalles[[#Headers],[ABOGADO DE PROPIEDAD INTELECTUAL]],Parámetros[#Headers],0))*Detalles[[#This Row],[TRABAJO REAL]]</f>
        <v>0</v>
      </c>
      <c r="V9" s="31">
        <f>INDEX(Parámetros[],MATCH(Detalles[[#This Row],[TIPO DE PROYECTO]],Parámetros[TIPO DE PROYECTO],0),MATCH(Detalles[[#Headers],[ABOGADO DE QUIEBRA]],Parámetros[#Headers],0))*INDEX('PARÁMETROS DEL PROYECTO'!$B$12:$H$12,1,MATCH(Detalles[[#Headers],[ABOGADO DE QUIEBRA]],Parámetros[#Headers],0))*Detalles[[#This Row],[TRABAJO REAL]]</f>
        <v>0</v>
      </c>
      <c r="W9" s="31">
        <f>INDEX(Parámetros[],MATCH(Detalles[[#This Row],[TIPO DE PROYECTO]],Parámetros[TIPO DE PROYECTO],0),MATCH(Detalles[[#Headers],[PERSONAL DE ADMINISTRACIÓN]],Parámetros[#Headers],0))*INDEX('PARÁMETROS DEL PROYECTO'!$B$12:$H$12,1,MATCH(Detalles[[#Headers],[PERSONAL DE ADMINISTRACIÓN]],Parámetros[#Headers],0))*Detalles[[#This Row],[TRABAJO REAL]]</f>
        <v>9562.5</v>
      </c>
      <c r="Y9" s="24"/>
      <c r="Z9" s="24"/>
      <c r="AA9" s="24"/>
      <c r="AB9" s="24"/>
      <c r="AC9" s="24"/>
    </row>
    <row r="10" spans="1:29" x14ac:dyDescent="0.2">
      <c r="B10" s="1" t="s">
        <v>34</v>
      </c>
      <c r="H10" s="1">
        <f>SUBTOTAL(109,Detalles[TRABAJO ESTIMADO])</f>
        <v>1500</v>
      </c>
      <c r="I10" s="1">
        <f>SUBTOTAL(109,Detalles[TRABAJO REAL])</f>
        <v>1510</v>
      </c>
      <c r="J10" s="1">
        <f ca="1">SUBTOTAL(109,Detalles[DURACIÓN ESTIMADA])</f>
        <v>190</v>
      </c>
      <c r="K10" s="1">
        <f ca="1">SUBTOTAL(109,Detalles[DURACIÓN REAL])</f>
        <v>170</v>
      </c>
    </row>
  </sheetData>
  <mergeCells count="1">
    <mergeCell ref="Y2:AC9"/>
  </mergeCells>
  <dataValidations count="1">
    <dataValidation type="list" allowBlank="1" showInputMessage="1" showErrorMessage="1" sqref="C5:C9" xr:uid="{00000000-0002-0000-0100-000000000000}">
      <formula1>TipoProyecto</formula1>
    </dataValidation>
  </dataValidations>
  <pageMargins left="0.7" right="0.7" top="0.75" bottom="0.75" header="0.3" footer="0.3"/>
  <pageSetup paperSize="9"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T28"/>
  <sheetViews>
    <sheetView showGridLines="0" workbookViewId="0"/>
  </sheetViews>
  <sheetFormatPr baseColWidth="10" defaultColWidth="9.140625" defaultRowHeight="14.25" x14ac:dyDescent="0.2"/>
  <cols>
    <col min="1" max="1" width="1.85546875" style="12" customWidth="1"/>
    <col min="2" max="2" width="24" style="1" bestFit="1" customWidth="1"/>
    <col min="3" max="4" width="10.85546875" style="1" bestFit="1" customWidth="1"/>
    <col min="5" max="5" width="12" style="1" bestFit="1" customWidth="1"/>
    <col min="6" max="6" width="12.42578125" style="1" bestFit="1" customWidth="1"/>
    <col min="7" max="7" width="8.42578125" style="1" bestFit="1" customWidth="1"/>
    <col min="8" max="8" width="16.85546875" style="1" customWidth="1"/>
    <col min="9" max="10" width="10.85546875" style="1" bestFit="1" customWidth="1"/>
    <col min="11" max="11" width="12" style="1" bestFit="1" customWidth="1"/>
    <col min="12" max="12" width="10.85546875" style="1" bestFit="1" customWidth="1"/>
    <col min="13" max="13" width="12.42578125" style="1" bestFit="1" customWidth="1"/>
    <col min="14" max="14" width="15.7109375" style="1" customWidth="1"/>
    <col min="15" max="15" width="2.7109375" style="1" customWidth="1"/>
    <col min="16" max="16384" width="9.140625" style="1"/>
  </cols>
  <sheetData>
    <row r="1" spans="1:20" ht="35.450000000000003" customHeight="1" x14ac:dyDescent="0.35">
      <c r="A1" s="12" t="s">
        <v>78</v>
      </c>
      <c r="B1" s="2" t="str">
        <f>'PARÁMETROS DEL PROYECTO'!B1</f>
        <v>Nombre de la compañía</v>
      </c>
      <c r="C1" s="2"/>
      <c r="D1" s="2"/>
      <c r="E1" s="2"/>
      <c r="F1" s="2"/>
      <c r="G1" s="2"/>
      <c r="H1" s="2"/>
      <c r="I1" s="2"/>
      <c r="J1" s="2"/>
      <c r="K1" s="2"/>
      <c r="L1" s="2"/>
      <c r="M1" s="2"/>
      <c r="N1" s="2"/>
    </row>
    <row r="2" spans="1:20" ht="19.5" x14ac:dyDescent="0.25">
      <c r="A2" s="12" t="s">
        <v>5</v>
      </c>
      <c r="B2" s="3" t="str">
        <f>'PARÁMETROS DEL PROYECTO'!B2</f>
        <v>Planificación del proyecto de bufete</v>
      </c>
      <c r="C2" s="3"/>
      <c r="D2" s="3"/>
      <c r="E2" s="3"/>
      <c r="F2" s="3"/>
      <c r="G2" s="3"/>
      <c r="H2" s="3"/>
      <c r="I2" s="3"/>
      <c r="J2" s="3"/>
      <c r="K2" s="3"/>
    </row>
    <row r="3" spans="1:20" ht="15" x14ac:dyDescent="0.2">
      <c r="A3" s="12" t="s">
        <v>6</v>
      </c>
      <c r="B3" s="4" t="str">
        <f>'PARÁMETROS DEL PROYECTO'!B3</f>
        <v>Nombre de la compañía confidencial</v>
      </c>
      <c r="C3" s="4"/>
      <c r="D3" s="4"/>
      <c r="E3" s="4"/>
      <c r="F3" s="4"/>
      <c r="G3" s="4"/>
      <c r="H3" s="4"/>
      <c r="I3" s="4"/>
      <c r="J3" s="4"/>
      <c r="K3" s="4"/>
    </row>
    <row r="4" spans="1:20" x14ac:dyDescent="0.2">
      <c r="A4" s="12" t="s">
        <v>56</v>
      </c>
      <c r="C4" s="25" t="s">
        <v>59</v>
      </c>
      <c r="D4" s="26"/>
      <c r="E4" s="26"/>
      <c r="F4" s="26"/>
      <c r="G4" s="26"/>
      <c r="H4" s="27"/>
      <c r="I4" s="25" t="s">
        <v>66</v>
      </c>
      <c r="J4" s="26"/>
      <c r="K4" s="26"/>
      <c r="L4" s="26"/>
      <c r="M4" s="26"/>
      <c r="N4" s="27"/>
      <c r="P4" s="28" t="s">
        <v>70</v>
      </c>
      <c r="Q4" s="29"/>
      <c r="R4" s="29"/>
      <c r="S4" s="29"/>
      <c r="T4" s="29"/>
    </row>
    <row r="5" spans="1:20" s="11" customFormat="1" ht="38.25" x14ac:dyDescent="0.2">
      <c r="A5" s="21" t="s">
        <v>57</v>
      </c>
      <c r="B5" s="22" t="s">
        <v>36</v>
      </c>
      <c r="C5" s="10" t="s">
        <v>60</v>
      </c>
      <c r="D5" s="10" t="s">
        <v>61</v>
      </c>
      <c r="E5" s="10" t="s">
        <v>62</v>
      </c>
      <c r="F5" s="10" t="s">
        <v>63</v>
      </c>
      <c r="G5" s="10" t="s">
        <v>64</v>
      </c>
      <c r="H5" s="10" t="s">
        <v>65</v>
      </c>
      <c r="I5" s="10" t="s">
        <v>67</v>
      </c>
      <c r="J5" s="10" t="s">
        <v>27</v>
      </c>
      <c r="K5" s="10" t="s">
        <v>68</v>
      </c>
      <c r="L5" s="10" t="s">
        <v>32</v>
      </c>
      <c r="M5" s="10" t="s">
        <v>30</v>
      </c>
      <c r="N5" s="10" t="s">
        <v>69</v>
      </c>
      <c r="P5" s="29"/>
      <c r="Q5" s="29"/>
      <c r="R5" s="29"/>
      <c r="S5" s="29"/>
      <c r="T5" s="29"/>
    </row>
    <row r="6" spans="1:20" x14ac:dyDescent="0.2">
      <c r="B6" t="s">
        <v>37</v>
      </c>
      <c r="C6" s="30">
        <v>7000</v>
      </c>
      <c r="D6" s="30">
        <v>20000</v>
      </c>
      <c r="E6" s="30">
        <v>0</v>
      </c>
      <c r="F6" s="30">
        <v>0</v>
      </c>
      <c r="G6" s="30">
        <v>0</v>
      </c>
      <c r="H6" s="30">
        <v>12500</v>
      </c>
      <c r="I6" s="30">
        <v>7700</v>
      </c>
      <c r="J6" s="30">
        <v>22000</v>
      </c>
      <c r="K6" s="30">
        <v>0</v>
      </c>
      <c r="L6" s="30">
        <v>0</v>
      </c>
      <c r="M6" s="30">
        <v>0</v>
      </c>
      <c r="N6" s="30">
        <v>13750</v>
      </c>
      <c r="P6" s="29"/>
      <c r="Q6" s="29"/>
      <c r="R6" s="29"/>
      <c r="S6" s="29"/>
      <c r="T6" s="29"/>
    </row>
    <row r="7" spans="1:20" x14ac:dyDescent="0.2">
      <c r="B7" t="s">
        <v>38</v>
      </c>
      <c r="C7" s="30">
        <v>14000</v>
      </c>
      <c r="D7" s="30">
        <v>40000</v>
      </c>
      <c r="E7" s="30">
        <v>0</v>
      </c>
      <c r="F7" s="30">
        <v>11000</v>
      </c>
      <c r="G7" s="30">
        <v>0</v>
      </c>
      <c r="H7" s="30">
        <v>20000</v>
      </c>
      <c r="I7" s="30">
        <v>13650</v>
      </c>
      <c r="J7" s="30">
        <v>39000</v>
      </c>
      <c r="K7" s="30">
        <v>0</v>
      </c>
      <c r="L7" s="30">
        <v>10725</v>
      </c>
      <c r="M7" s="30">
        <v>0</v>
      </c>
      <c r="N7" s="30">
        <v>19500</v>
      </c>
      <c r="P7" s="29"/>
      <c r="Q7" s="29"/>
      <c r="R7" s="29"/>
      <c r="S7" s="29"/>
      <c r="T7" s="29"/>
    </row>
    <row r="8" spans="1:20" x14ac:dyDescent="0.2">
      <c r="B8" t="s">
        <v>39</v>
      </c>
      <c r="C8" s="30">
        <v>35000</v>
      </c>
      <c r="D8" s="30">
        <v>0</v>
      </c>
      <c r="E8" s="30">
        <v>75000</v>
      </c>
      <c r="F8" s="30">
        <v>0</v>
      </c>
      <c r="G8" s="30">
        <v>0</v>
      </c>
      <c r="H8" s="30">
        <v>18750</v>
      </c>
      <c r="I8" s="30">
        <v>35000</v>
      </c>
      <c r="J8" s="30">
        <v>0</v>
      </c>
      <c r="K8" s="30">
        <v>75000</v>
      </c>
      <c r="L8" s="30">
        <v>0</v>
      </c>
      <c r="M8" s="30">
        <v>0</v>
      </c>
      <c r="N8" s="30">
        <v>18750</v>
      </c>
      <c r="P8" s="29"/>
      <c r="Q8" s="29"/>
      <c r="R8" s="29"/>
      <c r="S8" s="29"/>
      <c r="T8" s="29"/>
    </row>
    <row r="9" spans="1:20" x14ac:dyDescent="0.2">
      <c r="B9" t="s">
        <v>40</v>
      </c>
      <c r="C9" s="30">
        <v>5250</v>
      </c>
      <c r="D9" s="30">
        <v>0</v>
      </c>
      <c r="E9" s="30">
        <v>0</v>
      </c>
      <c r="F9" s="30">
        <v>24750</v>
      </c>
      <c r="G9" s="30">
        <v>0</v>
      </c>
      <c r="H9" s="30">
        <v>5625</v>
      </c>
      <c r="I9" s="30">
        <v>5075</v>
      </c>
      <c r="J9" s="30">
        <v>0</v>
      </c>
      <c r="K9" s="30">
        <v>0</v>
      </c>
      <c r="L9" s="30">
        <v>23925</v>
      </c>
      <c r="M9" s="30">
        <v>0</v>
      </c>
      <c r="N9" s="30">
        <v>5437.5</v>
      </c>
      <c r="P9" s="29"/>
      <c r="Q9" s="29"/>
      <c r="R9" s="29"/>
      <c r="S9" s="29"/>
      <c r="T9" s="29"/>
    </row>
    <row r="10" spans="1:20" x14ac:dyDescent="0.2">
      <c r="B10" t="s">
        <v>41</v>
      </c>
      <c r="C10" s="30">
        <v>17500</v>
      </c>
      <c r="D10" s="30">
        <v>6250</v>
      </c>
      <c r="E10" s="30">
        <v>30000</v>
      </c>
      <c r="F10" s="30">
        <v>0</v>
      </c>
      <c r="G10" s="30">
        <v>0</v>
      </c>
      <c r="H10" s="30">
        <v>9375</v>
      </c>
      <c r="I10" s="30">
        <v>17850</v>
      </c>
      <c r="J10" s="30">
        <v>6375</v>
      </c>
      <c r="K10" s="30">
        <v>30600</v>
      </c>
      <c r="L10" s="30">
        <v>0</v>
      </c>
      <c r="M10" s="30">
        <v>0</v>
      </c>
      <c r="N10" s="30">
        <v>9562.5</v>
      </c>
      <c r="P10" s="29"/>
      <c r="Q10" s="29"/>
      <c r="R10" s="29"/>
      <c r="S10" s="29"/>
      <c r="T10" s="29"/>
    </row>
    <row r="11" spans="1:20" x14ac:dyDescent="0.2">
      <c r="B11" t="s">
        <v>58</v>
      </c>
      <c r="C11" s="30">
        <v>78750</v>
      </c>
      <c r="D11" s="30">
        <v>66250</v>
      </c>
      <c r="E11" s="30">
        <v>105000</v>
      </c>
      <c r="F11" s="30">
        <v>35750</v>
      </c>
      <c r="G11" s="30">
        <v>0</v>
      </c>
      <c r="H11" s="30">
        <v>66250</v>
      </c>
      <c r="I11" s="30">
        <v>79275</v>
      </c>
      <c r="J11" s="30">
        <v>67375</v>
      </c>
      <c r="K11" s="30">
        <v>105600</v>
      </c>
      <c r="L11" s="30">
        <v>34650</v>
      </c>
      <c r="M11" s="30">
        <v>0</v>
      </c>
      <c r="N11" s="30">
        <v>67000</v>
      </c>
      <c r="P11" s="29"/>
      <c r="Q11" s="29"/>
      <c r="R11" s="29"/>
      <c r="S11" s="29"/>
      <c r="T11" s="29"/>
    </row>
    <row r="12" spans="1:20" x14ac:dyDescent="0.2">
      <c r="B12"/>
      <c r="C12"/>
      <c r="D12"/>
      <c r="E12"/>
      <c r="F12"/>
      <c r="G12"/>
      <c r="H12"/>
      <c r="I12"/>
      <c r="J12"/>
      <c r="K12"/>
      <c r="L12"/>
      <c r="M12"/>
      <c r="N12"/>
      <c r="P12" s="29"/>
      <c r="Q12" s="29"/>
      <c r="R12" s="29"/>
      <c r="S12" s="29"/>
      <c r="T12" s="29"/>
    </row>
    <row r="13" spans="1:20" x14ac:dyDescent="0.2">
      <c r="B13"/>
      <c r="C13"/>
      <c r="D13"/>
      <c r="E13"/>
      <c r="F13"/>
      <c r="G13"/>
      <c r="H13"/>
      <c r="I13"/>
      <c r="J13"/>
      <c r="K13"/>
      <c r="L13"/>
      <c r="M13"/>
      <c r="N13"/>
      <c r="P13" s="29"/>
      <c r="Q13" s="29"/>
      <c r="R13" s="29"/>
      <c r="S13" s="29"/>
      <c r="T13" s="29"/>
    </row>
    <row r="14" spans="1:20" x14ac:dyDescent="0.2">
      <c r="B14"/>
      <c r="C14"/>
      <c r="D14"/>
      <c r="E14"/>
      <c r="F14"/>
      <c r="G14"/>
      <c r="H14"/>
      <c r="I14"/>
      <c r="J14"/>
      <c r="K14"/>
      <c r="L14"/>
      <c r="M14"/>
      <c r="N14"/>
      <c r="P14" s="29"/>
      <c r="Q14" s="29"/>
      <c r="R14" s="29"/>
      <c r="S14" s="29"/>
      <c r="T14" s="29"/>
    </row>
    <row r="15" spans="1:20" x14ac:dyDescent="0.2">
      <c r="B15"/>
      <c r="C15"/>
      <c r="D15"/>
      <c r="E15"/>
      <c r="F15"/>
      <c r="G15"/>
      <c r="H15"/>
      <c r="I15"/>
      <c r="J15"/>
      <c r="K15"/>
      <c r="L15"/>
      <c r="M15"/>
      <c r="N15"/>
      <c r="P15" s="29"/>
      <c r="Q15" s="29"/>
      <c r="R15" s="29"/>
      <c r="S15" s="29"/>
      <c r="T15" s="29"/>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ageMargins left="0.7" right="0.7" top="0.75" bottom="0.75" header="0.3" footer="0.3"/>
  <pageSetup paperSize="9" fitToHeight="0"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Inicio</vt:lpstr>
      <vt:lpstr>PARÁMETROS DEL PROYECTO</vt:lpstr>
      <vt:lpstr>DETALLES DEL PROYECTO</vt:lpstr>
      <vt:lpstr>TOTALES DEL PROYECTO</vt:lpstr>
      <vt:lpstr>TipoProyecto</vt:lpstr>
      <vt:lpstr>'DETALLES DEL PROYECTO'!Títulos_a_imprimir</vt:lpstr>
      <vt:lpstr>'TOTALES DEL PROYECTO'!Títulos_a_imprimir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2019-02-20T07:10:46Z</dcterms:modified>
</cp:coreProperties>
</file>

<file path=docProps/custom.xml><?xml version="1.0" encoding="utf-8"?>
<Properties xmlns="http://schemas.openxmlformats.org/officeDocument/2006/custom-properties" xmlns:vt="http://schemas.openxmlformats.org/officeDocument/2006/docPropsVTypes"/>
</file>