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9C5FB5C0-D014-4D1A-9C15-E6CF6B00AF95}" xr6:coauthVersionLast="31" xr6:coauthVersionMax="38" xr10:uidLastSave="{00000000-0000-0000-0000-000000000000}"/>
  <bookViews>
    <workbookView xWindow="930" yWindow="0" windowWidth="28800" windowHeight="14025" tabRatio="843" xr2:uid="{00000000-000D-0000-FFFF-FFFF00000000}"/>
  </bookViews>
  <sheets>
    <sheet name="Guía" sheetId="4" r:id="rId1"/>
    <sheet name="Flujo de efectivo anual" sheetId="10" r:id="rId2"/>
    <sheet name="Flujo de efectivo mensual" sheetId="2" r:id="rId3"/>
    <sheet name="Resumen mensual" sheetId="9" r:id="rId4"/>
    <sheet name="Ingresos" sheetId="5" r:id="rId5"/>
    <sheet name="Gastos" sheetId="6" r:id="rId6"/>
    <sheet name="Discrecional" sheetId="7" r:id="rId7"/>
    <sheet name="Ahorros" sheetId="8" r:id="rId8"/>
  </sheets>
  <definedNames>
    <definedName name="FlujoDeEfectivoAnualHastaLaFecha">Ingresos[[#Totals],[Anual  ]]-Gastos[[#Totals],[Anual  ]]-Discrecional[[#Totals],[Anual  ]]-Ahorros[[#Totals],[Anual  ]]</definedName>
    <definedName name="FlujoDeEfectivoDiario">SUM('Resumen mensual'!$C$5:$C$8)</definedName>
    <definedName name="FlujoDeEfectivoMensualHastaLaFecha">Mensual[[#Totals],[Total]]</definedName>
    <definedName name="_xlnm.Print_Titles" localSheetId="7">Ahorros!$2:$3</definedName>
    <definedName name="_xlnm.Print_Titles" localSheetId="6">Discrecional!$2:$3</definedName>
    <definedName name="_xlnm.Print_Titles" localSheetId="2">'Flujo de efectivo mensual'!$3:$3</definedName>
    <definedName name="_xlnm.Print_Titles" localSheetId="5">Gastos!$2:$3</definedName>
    <definedName name="_xlnm.Print_Titles" localSheetId="4">Ingresos!$2:$3</definedName>
    <definedName name="_xlnm.Print_Titles" localSheetId="3">'Resumen mensual'!$9:$9</definedName>
    <definedName name="RegiónDeTítuloDeColumna1..B6.1">Guía!$B$5</definedName>
    <definedName name="RegiónDeTítuloDeColumna1..E8.4">'Resumen mensual'!$B$4</definedName>
    <definedName name="RegiónDeTítuloDeColumna2..D6.1">Guía!$D$5</definedName>
    <definedName name="RegiónDeTítuloDeColumna3..F6.1">Guía!$F$5</definedName>
    <definedName name="RegiónDeTítuloDeFila1..D2.2">'Flujo de efectivo anual'!$B$2</definedName>
    <definedName name="RegiónDeTítuloDeFila1..D2.3">'Flujo de efectivo mensual'!$B$2</definedName>
    <definedName name="RegiónDeTítuloDeFila1..D2.4">'Resumen mensual'!$B$2</definedName>
    <definedName name="RegiónDeTítuloDeFila1..D2.5">Ingresos!$B$2</definedName>
    <definedName name="RegiónDeTítuloDeFila1..D2.6">Gastos!$B$2</definedName>
    <definedName name="RegiónDeTítuloDeFila1..D2.7">Discrecional!$B$2</definedName>
    <definedName name="RegiónDeTítuloDeFila1..D2.8">Ahorros!$B$2</definedName>
    <definedName name="RegiónDeTítuloDeFila2..C4.2">'Flujo de efectivo anual'!$B$4</definedName>
    <definedName name="RegiónDeTítuloDeFila3..G4.2">'Flujo de efectivo anual'!$F$4</definedName>
    <definedName name="RegiónDeTítuloDeFila4..K4.2">'Flujo de efectivo anual'!$J$4</definedName>
    <definedName name="RegiónDeTítuloDeFila5..O4.2">'Flujo de efectivo anual'!$N$4</definedName>
    <definedName name="RegiónDeTítuloDeFila6..C6.2">'Flujo de efectivo anual'!$B$6</definedName>
    <definedName name="RegiónDeTítuloDeFila7..G6.2">'Flujo de efectivo anual'!$F$6</definedName>
    <definedName name="RegiónDeTítuloDeFila8..K6.2">'Flujo de efectivo anual'!$J$6</definedName>
    <definedName name="RegiónDeTítuloDeFila9..O6.2">'Flujo de efectivo anual'!$N$6</definedName>
    <definedName name="Tipo8">Ahorros[[#Headers],[Ahorros]]</definedName>
    <definedName name="Titulo3">Mensual[[#Headers],[Tipo]]</definedName>
    <definedName name="Titulo4">Diario[[#Headers],[Tipo]]</definedName>
    <definedName name="Titulo5">Ingresos[[#Headers],[Ingresos]]</definedName>
    <definedName name="Titulo6">Gastos[[#Headers],[Gastos]]</definedName>
    <definedName name="Titulo7">Discrecional[[#Headers],[Gastos discrecionales]]</definedName>
  </definedNames>
  <calcPr calcId="179017"/>
</workbook>
</file>

<file path=xl/calcChain.xml><?xml version="1.0" encoding="utf-8"?>
<calcChain xmlns="http://schemas.openxmlformats.org/spreadsheetml/2006/main">
  <c r="D2" i="8" l="1"/>
  <c r="D2" i="7"/>
  <c r="D2" i="6"/>
  <c r="D2" i="5"/>
  <c r="D2" i="2"/>
  <c r="D2" i="10"/>
  <c r="C8" i="9" l="1"/>
  <c r="C7" i="9"/>
  <c r="C6" i="9"/>
  <c r="C5" i="9"/>
  <c r="F10" i="9"/>
  <c r="E10" i="9" s="1"/>
  <c r="F11" i="9"/>
  <c r="F12" i="9"/>
  <c r="E12" i="9" s="1"/>
  <c r="F13" i="9"/>
  <c r="E13" i="9" s="1"/>
  <c r="F14" i="9"/>
  <c r="E14" i="9" s="1"/>
  <c r="F15" i="9"/>
  <c r="E15" i="9" s="1"/>
  <c r="F16" i="9"/>
  <c r="E16" i="9" s="1"/>
  <c r="F17" i="9"/>
  <c r="E17" i="9" s="1"/>
  <c r="F18" i="9"/>
  <c r="E18" i="9" s="1"/>
  <c r="F19" i="9"/>
  <c r="E19" i="9" s="1"/>
  <c r="F20" i="9"/>
  <c r="E20" i="9" s="1"/>
  <c r="F21" i="9"/>
  <c r="E21" i="9" s="1"/>
  <c r="F22" i="9"/>
  <c r="E22" i="9" s="1"/>
  <c r="F23" i="9"/>
  <c r="E23" i="9" s="1"/>
  <c r="F24" i="9"/>
  <c r="E24" i="9" s="1"/>
  <c r="F25" i="9"/>
  <c r="E25" i="9" s="1"/>
  <c r="F26" i="9"/>
  <c r="E26" i="9" s="1"/>
  <c r="F27" i="9"/>
  <c r="E27" i="9" s="1"/>
  <c r="F28" i="9"/>
  <c r="E28" i="9" s="1"/>
  <c r="F29" i="9"/>
  <c r="E29" i="9" s="1"/>
  <c r="F30" i="9"/>
  <c r="E30" i="9" s="1"/>
  <c r="F31" i="9"/>
  <c r="E31" i="9" s="1"/>
  <c r="F32" i="9"/>
  <c r="E32" i="9" s="1"/>
  <c r="F33" i="9"/>
  <c r="E33" i="9" s="1"/>
  <c r="F34" i="9"/>
  <c r="E34" i="9" s="1"/>
  <c r="F35" i="9"/>
  <c r="E35" i="9" s="1"/>
  <c r="F36" i="9"/>
  <c r="E36" i="9" s="1"/>
  <c r="F37" i="9"/>
  <c r="E37" i="9" s="1"/>
  <c r="F38" i="9"/>
  <c r="E38" i="9" s="1"/>
  <c r="F39" i="9"/>
  <c r="E39" i="9" s="1"/>
  <c r="F40" i="9"/>
  <c r="E40" i="9" s="1"/>
  <c r="F41" i="9"/>
  <c r="E41" i="9" s="1"/>
  <c r="F42" i="9"/>
  <c r="E42" i="9" s="1"/>
  <c r="F43" i="9"/>
  <c r="E43" i="9" s="1"/>
  <c r="F44" i="9"/>
  <c r="E44" i="9" s="1"/>
  <c r="F45" i="9"/>
  <c r="E45" i="9" s="1"/>
  <c r="F46" i="9"/>
  <c r="E46" i="9" s="1"/>
  <c r="F47" i="9"/>
  <c r="E47" i="9" s="1"/>
  <c r="F48" i="9"/>
  <c r="E48" i="9" s="1"/>
  <c r="F49" i="9"/>
  <c r="E49" i="9" s="1"/>
  <c r="F50" i="9"/>
  <c r="E50" i="9" s="1"/>
  <c r="F51" i="9"/>
  <c r="E51" i="9" s="1"/>
  <c r="F52" i="9"/>
  <c r="E52" i="9" s="1"/>
  <c r="D53" i="9"/>
  <c r="D2" i="9" l="1"/>
  <c r="D7" i="9"/>
  <c r="D8" i="9"/>
  <c r="D6" i="9"/>
  <c r="E5" i="9"/>
  <c r="E6" i="9"/>
  <c r="E7" i="9"/>
  <c r="E8" i="9"/>
  <c r="F53" i="9"/>
  <c r="E11" i="9"/>
  <c r="C9" i="8"/>
  <c r="O4" i="10" s="1"/>
  <c r="D8" i="8"/>
  <c r="D7" i="8"/>
  <c r="D6" i="8"/>
  <c r="D5" i="8"/>
  <c r="D4" i="8"/>
  <c r="C15" i="7"/>
  <c r="K4" i="10" s="1"/>
  <c r="D14" i="7"/>
  <c r="D13" i="7"/>
  <c r="D12" i="7"/>
  <c r="D11" i="7"/>
  <c r="D10" i="7"/>
  <c r="D9" i="7"/>
  <c r="D8" i="7"/>
  <c r="D7" i="7"/>
  <c r="D6" i="7"/>
  <c r="D5" i="7"/>
  <c r="D4" i="7"/>
  <c r="C22" i="6"/>
  <c r="D21" i="6"/>
  <c r="D20" i="6"/>
  <c r="D19" i="6"/>
  <c r="D18" i="6"/>
  <c r="D17" i="6"/>
  <c r="D16" i="6"/>
  <c r="D15" i="6"/>
  <c r="D14" i="6"/>
  <c r="D13" i="6"/>
  <c r="D12" i="6"/>
  <c r="D11" i="6"/>
  <c r="D10" i="6"/>
  <c r="D9" i="6"/>
  <c r="D8" i="6"/>
  <c r="D7" i="6"/>
  <c r="D6" i="6"/>
  <c r="D5" i="6"/>
  <c r="D4" i="6"/>
  <c r="C10" i="5"/>
  <c r="C4" i="10" s="1"/>
  <c r="D9" i="5"/>
  <c r="D8" i="5"/>
  <c r="D7" i="5"/>
  <c r="D6" i="5"/>
  <c r="D5" i="5"/>
  <c r="D4" i="5"/>
  <c r="G4" i="10" l="1"/>
  <c r="E53" i="9"/>
  <c r="D5" i="9"/>
  <c r="D9" i="8"/>
  <c r="O6" i="10" s="1"/>
  <c r="D15" i="7"/>
  <c r="K6" i="10" s="1"/>
  <c r="D22" i="6"/>
  <c r="G6" i="10" s="1"/>
  <c r="D10" i="5"/>
  <c r="C6" i="10" s="1"/>
  <c r="O47" i="2"/>
  <c r="N47" i="2"/>
  <c r="M47" i="2"/>
  <c r="L47" i="2"/>
  <c r="K47" i="2"/>
  <c r="J47" i="2"/>
  <c r="I47" i="2"/>
  <c r="H47" i="2"/>
  <c r="G47" i="2"/>
  <c r="F47" i="2"/>
  <c r="E47" i="2"/>
  <c r="D47"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l="1"/>
</calcChain>
</file>

<file path=xl/sharedStrings.xml><?xml version="1.0" encoding="utf-8"?>
<sst xmlns="http://schemas.openxmlformats.org/spreadsheetml/2006/main" count="332" uniqueCount="104">
  <si>
    <t>FLUJO DE EFECTIVO PERSONAL</t>
  </si>
  <si>
    <t>Flujo de efectivo anual</t>
  </si>
  <si>
    <t>Escribe el monto del flujo de efectivo anual en distintas áreas. Obtén el desglose mensual, la comparación de todos los elementos y, fundamentalmente, las cifras anuales y mensuales del balance final.</t>
  </si>
  <si>
    <t>Flujo de efectivo mensual</t>
  </si>
  <si>
    <t>Escribe el flujo de efectivo mensual o haz un cálculo de los meses restantes para ver el flujo de efectivo estimado del año para cada mes.</t>
  </si>
  <si>
    <t>Flujo de efectivo diario</t>
  </si>
  <si>
    <t>Escribe una cantidad estimada para el flujo de efectivo diario y revisa los totales estimados anuales y mensuales.  Úsalo para hacerte una idea de tus hábitos de gastos diarios en el transcurso de un mes o un año.</t>
  </si>
  <si>
    <t>GUÍA</t>
  </si>
  <si>
    <t>INGRESOS</t>
  </si>
  <si>
    <t>Flujo de efectivo total hasta la fecha:</t>
  </si>
  <si>
    <t>RESUMEN DE INGRESOS</t>
  </si>
  <si>
    <t>Total anual:</t>
  </si>
  <si>
    <t>El gráfico circular que muestra ingresos de varias fuentes está en esta celda.</t>
  </si>
  <si>
    <t>Total mensual:</t>
  </si>
  <si>
    <t>RESUMEN DE GASTOS</t>
  </si>
  <si>
    <t>El gráfico circular que muestra los gastos está en esta celda.</t>
  </si>
  <si>
    <t>Esta es una estimación anual.  Utiliza esta hoja de cálculo si deseas ver las cantidades anuales con los valores mensuales estimados. Utiliza otras hojas de cálculo para agregar elementos diarios.</t>
  </si>
  <si>
    <t>FLUJO DE EFECTIVO ANUAL</t>
  </si>
  <si>
    <t>RESUMEN DISCRECIONAL</t>
  </si>
  <si>
    <t>El gráfico circular que muestra los gastos discrecionales está en esta celda.</t>
  </si>
  <si>
    <t>RESUMEN DE AHORROS</t>
  </si>
  <si>
    <t>El gráfico circular que muestra ahorros e inversiones está en esta celda.</t>
  </si>
  <si>
    <t>Flujo de efectivo mensual total:</t>
  </si>
  <si>
    <t>Tipo</t>
  </si>
  <si>
    <t>Ingresos</t>
  </si>
  <si>
    <t>Gastos</t>
  </si>
  <si>
    <t>Discrecional</t>
  </si>
  <si>
    <t>Ahorros</t>
  </si>
  <si>
    <t>Total</t>
  </si>
  <si>
    <t>Descripción</t>
  </si>
  <si>
    <t>Salario</t>
  </si>
  <si>
    <t>Comisiones/bonificaciones</t>
  </si>
  <si>
    <t>Otro 1</t>
  </si>
  <si>
    <t>Otro 2</t>
  </si>
  <si>
    <t>Otro 3</t>
  </si>
  <si>
    <t>Otro 4</t>
  </si>
  <si>
    <t>Federal/SS/Medicare</t>
  </si>
  <si>
    <t>Impuesto estatal sobre la renta</t>
  </si>
  <si>
    <t>Impuestos/cargos sobre vehículos</t>
  </si>
  <si>
    <t>Pagos de vehículo</t>
  </si>
  <si>
    <t>Hipoteca/alquiler</t>
  </si>
  <si>
    <t>Seguro</t>
  </si>
  <si>
    <t>Electricidad</t>
  </si>
  <si>
    <t>Gas</t>
  </si>
  <si>
    <t>Agua</t>
  </si>
  <si>
    <t>Alcantarillado</t>
  </si>
  <si>
    <t>Residuos</t>
  </si>
  <si>
    <t>Teléfono</t>
  </si>
  <si>
    <t>Internet</t>
  </si>
  <si>
    <t>Primas de vida/discapacidad</t>
  </si>
  <si>
    <t>Comida</t>
  </si>
  <si>
    <t>Ropa</t>
  </si>
  <si>
    <t>Medicina/Odontología/Radiografías</t>
  </si>
  <si>
    <t>Autobús</t>
  </si>
  <si>
    <t>Cenas</t>
  </si>
  <si>
    <t>Regalos</t>
  </si>
  <si>
    <t>Viajes</t>
  </si>
  <si>
    <t>Entretenimiento</t>
  </si>
  <si>
    <t>Cuidado personal</t>
  </si>
  <si>
    <t>Compras</t>
  </si>
  <si>
    <t>Beneficencia</t>
  </si>
  <si>
    <t>Club/membresías</t>
  </si>
  <si>
    <t>Reformas del hogar</t>
  </si>
  <si>
    <t>Reservas de efectivo</t>
  </si>
  <si>
    <t>401(k)/Etc.</t>
  </si>
  <si>
    <t>Cuenta de ahorros/inversión</t>
  </si>
  <si>
    <t>Ene</t>
  </si>
  <si>
    <t>Feb</t>
  </si>
  <si>
    <t>NOTA: Para los elementos diarios, haz un cálculo de la cantidad/valor mensual y coloca ese valor en la columna del mes apropiada.</t>
  </si>
  <si>
    <t>Mar</t>
  </si>
  <si>
    <t>Abr</t>
  </si>
  <si>
    <t>May</t>
  </si>
  <si>
    <t>Jun</t>
  </si>
  <si>
    <t>FLUJO DE EFECTIVO MENSUAL</t>
  </si>
  <si>
    <t>Jul</t>
  </si>
  <si>
    <t>RESUMEN DIARIO</t>
  </si>
  <si>
    <t>Ago</t>
  </si>
  <si>
    <t>Sep</t>
  </si>
  <si>
    <t>Oct</t>
  </si>
  <si>
    <t>Nov</t>
  </si>
  <si>
    <t>Dic</t>
  </si>
  <si>
    <t>Efectivo total disponible:</t>
  </si>
  <si>
    <t>TOTALES</t>
  </si>
  <si>
    <t>Diario</t>
  </si>
  <si>
    <t>Mensual</t>
  </si>
  <si>
    <t xml:space="preserve">Anual </t>
  </si>
  <si>
    <t>NOTA: Si deseas agregar elementos diarios a la Tabla, haz una estimación de la cantidad/valor mensual y coloca el valor en la columna del mes apropiada.</t>
  </si>
  <si>
    <t>Anual</t>
  </si>
  <si>
    <t xml:space="preserve">Anual  </t>
  </si>
  <si>
    <t xml:space="preserve">Mensual </t>
  </si>
  <si>
    <t>Esta es una estimación anual.  Utiliza esta hoja de cálculo si deseas ver las cantidades anuales con los valores mensuales estimados.
Si deseas agregar elementos diarios a las Tablas, haz un cálculo de la cantidad/valor anual y coloca el valor en la columna Anual.</t>
  </si>
  <si>
    <t>GASTOS</t>
  </si>
  <si>
    <t>Agua/alcantarillado</t>
  </si>
  <si>
    <t>DISCRECIONAL</t>
  </si>
  <si>
    <t>Gastos discrecionales</t>
  </si>
  <si>
    <t>AHORROS</t>
  </si>
  <si>
    <t>Ahorros/inversión</t>
  </si>
  <si>
    <r>
      <t xml:space="preserve">Este libro tiene las hojas de cálculo de flujo de efectivo </t>
    </r>
    <r>
      <rPr>
        <b/>
        <sz val="14"/>
        <color theme="1" tint="0.34998626667073579"/>
        <rFont val="Calibri"/>
        <family val="2"/>
        <scheme val="minor"/>
      </rPr>
      <t>anual</t>
    </r>
    <r>
      <rPr>
        <sz val="14"/>
        <color theme="1" tint="0.34998626667073579"/>
        <rFont val="Calibri"/>
        <family val="2"/>
        <scheme val="minor"/>
      </rPr>
      <t xml:space="preserve">, </t>
    </r>
    <r>
      <rPr>
        <b/>
        <sz val="14"/>
        <color theme="1" tint="0.34998626667073579"/>
        <rFont val="Calibri"/>
        <family val="2"/>
        <scheme val="minor"/>
      </rPr>
      <t>mensual</t>
    </r>
    <r>
      <rPr>
        <sz val="14"/>
        <color theme="1" tint="0.34998626667073579"/>
        <rFont val="Calibri"/>
        <family val="2"/>
        <scheme val="minor"/>
      </rPr>
      <t xml:space="preserve"> y </t>
    </r>
    <r>
      <rPr>
        <b/>
        <sz val="14"/>
        <color theme="1" tint="0.34998626667073579"/>
        <rFont val="Calibri"/>
        <family val="2"/>
        <scheme val="minor"/>
      </rPr>
      <t>diario</t>
    </r>
    <r>
      <rPr>
        <sz val="14"/>
        <color theme="1" tint="0.34998626667073579"/>
        <rFont val="Calibri"/>
        <family val="2"/>
        <scheme val="minor"/>
      </rPr>
      <t>.  Elige el tipo de flujo de efectivo personal que mejor te convenga o úsalos todos para obtener información sobre tu flujo de efectivo personal.</t>
    </r>
  </si>
  <si>
    <t>FLUJO DE 
EFECTIVO MENSUAL</t>
  </si>
  <si>
    <t>FLUJO DE 
EFECTIVO ANUAL</t>
  </si>
  <si>
    <t>RESUMEN MENSUAL</t>
  </si>
  <si>
    <t>RESUMEN 
MENSUAL</t>
  </si>
  <si>
    <t>Medicina/Odontología/
Radiografías</t>
  </si>
  <si>
    <t xml:space="preserve">RESUMEN MENSUAL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</si>
</sst>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00;\-&quot;$&quot;#,##0.00"/>
    <numFmt numFmtId="165" formatCode="_-* #,##0.00_-;\-* #,##0.00_-;_-* &quot;-&quot;??_-;_-@_-"/>
    <numFmt numFmtId="166" formatCode="_ &quot;₹&quot;\ * #,##0_ ;_ &quot;₹&quot;\ * \-#,##0_ ;_ &quot;₹&quot;\ * &quot;-&quot;_ ;_ @_ "/>
    <numFmt numFmtId="167" formatCode="_ * #,##0_ ;_ * \-#,##0_ ;_ * &quot;-&quot;_ ;_ @_ "/>
    <numFmt numFmtId="168" formatCode="_ &quot;₹&quot;\ * #,##0.00_ ;_ &quot;₹&quot;\ * \-#,##0.00_ ;_ &quot;₹&quot;\ * &quot;-&quot;??_ ;_ @_ "/>
    <numFmt numFmtId="169" formatCode="_)@"/>
    <numFmt numFmtId="170" formatCode="#,##0.00\ &quot;€&quot;"/>
    <numFmt numFmtId="171" formatCode="&quot;$&quot;#,##0.00"/>
  </numFmts>
  <fonts count="31" x14ac:knownFonts="1">
    <font>
      <sz val="11"/>
      <name val="Calibri"/>
      <family val="2"/>
      <scheme val="minor"/>
    </font>
    <font>
      <sz val="11"/>
      <color theme="1"/>
      <name val="Calibri"/>
      <family val="2"/>
      <scheme val="minor"/>
    </font>
    <font>
      <b/>
      <sz val="14"/>
      <color theme="0"/>
      <name val="Calibri"/>
      <family val="2"/>
      <scheme val="major"/>
    </font>
    <font>
      <b/>
      <sz val="24"/>
      <color theme="5" tint="-0.24994659260841701"/>
      <name val="Calibri"/>
      <family val="2"/>
      <scheme val="major"/>
    </font>
    <font>
      <b/>
      <sz val="14"/>
      <color theme="3" tint="0.24994659260841701"/>
      <name val="Calibri"/>
      <family val="2"/>
      <scheme val="major"/>
    </font>
    <font>
      <b/>
      <sz val="11"/>
      <color theme="3" tint="0.24994659260841701"/>
      <name val="Calibri"/>
      <family val="2"/>
      <scheme val="major"/>
    </font>
    <font>
      <b/>
      <sz val="12"/>
      <color theme="3" tint="0.24994659260841701"/>
      <name val="Calibri"/>
      <family val="2"/>
      <scheme val="major"/>
    </font>
    <font>
      <sz val="36"/>
      <color theme="3" tint="0.24994659260841701"/>
      <name val="Calibri"/>
      <family val="2"/>
      <scheme val="major"/>
    </font>
    <font>
      <b/>
      <sz val="11"/>
      <color theme="1"/>
      <name val="Calibri"/>
      <family val="2"/>
      <scheme val="minor"/>
    </font>
    <font>
      <sz val="11"/>
      <name val="Calibri"/>
      <family val="2"/>
      <scheme val="minor"/>
    </font>
    <font>
      <i/>
      <sz val="11"/>
      <color theme="1" tint="0.34998626667073579"/>
      <name val="Calibri"/>
      <family val="2"/>
      <scheme val="minor"/>
    </font>
    <font>
      <b/>
      <sz val="16"/>
      <color theme="3" tint="0.89996032593768116"/>
      <name val="Calibri"/>
      <family val="2"/>
      <scheme val="minor"/>
    </font>
    <font>
      <sz val="14"/>
      <color theme="1" tint="0.34998626667073579"/>
      <name val="Calibri"/>
      <family val="2"/>
      <scheme val="minor"/>
    </font>
    <font>
      <b/>
      <sz val="14"/>
      <color theme="1" tint="0.34998626667073579"/>
      <name val="Calibri"/>
      <family val="2"/>
      <scheme val="minor"/>
    </font>
    <font>
      <sz val="11"/>
      <color theme="3" tint="9.9978637043366805E-2"/>
      <name val="Calibri"/>
      <family val="2"/>
      <scheme val="minor"/>
    </font>
    <font>
      <sz val="11"/>
      <color theme="3" tint="0.249977111117893"/>
      <name val="Calibri"/>
      <family val="2"/>
      <scheme val="minor"/>
    </font>
    <font>
      <sz val="11"/>
      <color theme="6" tint="0.79998168889431442"/>
      <name val="Calibri"/>
      <family val="2"/>
      <scheme val="minor"/>
    </font>
    <font>
      <b/>
      <sz val="12"/>
      <color theme="3" tint="0.89996032593768116"/>
      <name val="Calibri"/>
      <family val="2"/>
      <scheme val="minor"/>
    </font>
    <font>
      <b/>
      <sz val="16"/>
      <color rgb="FF57574D"/>
      <name val="Calibri"/>
      <family val="2"/>
      <scheme val="minor"/>
    </font>
    <font>
      <b/>
      <sz val="12"/>
      <color theme="3" tint="0.89992980742820516"/>
      <name val="Calibri"/>
      <family val="2"/>
      <scheme val="minor"/>
    </font>
    <font>
      <sz val="11"/>
      <color theme="3" tint="0.2499465926084170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s>
  <fills count="43">
    <fill>
      <patternFill patternType="none"/>
    </fill>
    <fill>
      <patternFill patternType="gray125"/>
    </fill>
    <fill>
      <patternFill patternType="solid">
        <fgColor theme="3" tint="0.24994659260841701"/>
        <bgColor indexed="64"/>
      </patternFill>
    </fill>
    <fill>
      <patternFill patternType="solid">
        <fgColor theme="3" tint="0.74996185186315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CC"/>
      </patternFill>
    </fill>
    <fill>
      <patternFill patternType="solid">
        <fgColor theme="4" tint="-0.499984740745262"/>
        <bgColor indexed="64"/>
      </patternFill>
    </fill>
    <fill>
      <patternFill patternType="solid">
        <fgColor theme="5"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theme="3" tint="0.24994659260841701"/>
      </bottom>
      <diagonal/>
    </border>
    <border>
      <left/>
      <right/>
      <top/>
      <bottom style="medium">
        <color theme="3"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dashed">
        <color theme="3" tint="0.24994659260841701"/>
      </bottom>
      <diagonal/>
    </border>
    <border>
      <left/>
      <right/>
      <top style="thin">
        <color theme="4" tint="-0.499984740745262"/>
      </top>
      <bottom style="double">
        <color theme="4" tint="-0.499984740745262"/>
      </bottom>
      <diagonal/>
    </border>
    <border>
      <left/>
      <right/>
      <top style="dashed">
        <color theme="3" tint="0.24994659260841701"/>
      </top>
      <bottom/>
      <diagonal/>
    </border>
    <border>
      <left/>
      <right/>
      <top style="medium">
        <color theme="3" tint="0.24994659260841701"/>
      </top>
      <bottom/>
      <diagonal/>
    </border>
    <border>
      <left/>
      <right/>
      <top/>
      <bottom style="thin">
        <color indexed="64"/>
      </bottom>
      <diagonal/>
    </border>
    <border>
      <left style="thin">
        <color auto="1"/>
      </left>
      <right style="thin">
        <color auto="1"/>
      </right>
      <top/>
      <bottom/>
      <diagonal/>
    </border>
    <border>
      <left/>
      <right style="thin">
        <color auto="1"/>
      </right>
      <top/>
      <bottom/>
      <diagonal/>
    </border>
    <border>
      <left/>
      <right/>
      <top style="medium">
        <color theme="3" tint="0.24994659260841701"/>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5" borderId="0">
      <alignment vertical="center" wrapText="1"/>
    </xf>
    <xf numFmtId="0" fontId="11" fillId="2" borderId="0" applyNumberFormat="0" applyProtection="0">
      <alignment vertical="center"/>
    </xf>
    <xf numFmtId="0" fontId="3" fillId="2" borderId="0" applyNumberFormat="0" applyFill="0" applyProtection="0">
      <alignment horizontal="left" vertical="center"/>
    </xf>
    <xf numFmtId="0" fontId="4" fillId="0" borderId="1" applyNumberFormat="0" applyFill="0" applyProtection="0"/>
    <xf numFmtId="0" fontId="5" fillId="0" borderId="4" applyNumberFormat="0" applyFill="0" applyProtection="0">
      <alignment vertical="center"/>
    </xf>
    <xf numFmtId="0" fontId="6" fillId="8" borderId="2" applyNumberFormat="0" applyProtection="0">
      <alignment horizontal="left"/>
    </xf>
    <xf numFmtId="0" fontId="7" fillId="5" borderId="0" applyNumberFormat="0" applyBorder="0" applyAlignment="0" applyProtection="0"/>
    <xf numFmtId="165" fontId="9" fillId="0" borderId="0" applyFill="0" applyBorder="0" applyAlignment="0" applyProtection="0"/>
    <xf numFmtId="167" fontId="9" fillId="0" borderId="0" applyFill="0" applyBorder="0" applyAlignment="0" applyProtection="0"/>
    <xf numFmtId="168" fontId="9" fillId="0" borderId="0" applyFill="0" applyBorder="0" applyAlignment="0" applyProtection="0"/>
    <xf numFmtId="166" fontId="9" fillId="0" borderId="0" applyFill="0" applyBorder="0" applyAlignment="0" applyProtection="0"/>
    <xf numFmtId="9" fontId="9" fillId="0" borderId="0" applyFill="0" applyBorder="0" applyAlignment="0" applyProtection="0"/>
    <xf numFmtId="0" fontId="9" fillId="9" borderId="3" applyNumberFormat="0" applyAlignment="0" applyProtection="0"/>
    <xf numFmtId="0" fontId="10" fillId="0" borderId="0" applyNumberFormat="0" applyFill="0" applyBorder="0" applyAlignment="0" applyProtection="0"/>
    <xf numFmtId="0" fontId="8" fillId="0" borderId="5" applyNumberFormat="0" applyFill="0" applyAlignment="0" applyProtection="0"/>
    <xf numFmtId="0" fontId="17" fillId="2" borderId="9" applyNumberFormat="0" applyProtection="0">
      <alignment horizontal="center" vertical="center" wrapText="1"/>
    </xf>
    <xf numFmtId="0" fontId="19" fillId="2" borderId="9" applyNumberFormat="0" applyProtection="0">
      <alignment horizontal="center" vertical="center" wrapText="1"/>
    </xf>
    <xf numFmtId="0" fontId="21"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16" borderId="12" applyNumberFormat="0" applyAlignment="0" applyProtection="0"/>
    <xf numFmtId="0" fontId="25" fillId="17" borderId="13" applyNumberFormat="0" applyAlignment="0" applyProtection="0"/>
    <xf numFmtId="0" fontId="26" fillId="17" borderId="12" applyNumberFormat="0" applyAlignment="0" applyProtection="0"/>
    <xf numFmtId="0" fontId="27" fillId="0" borderId="14" applyNumberFormat="0" applyFill="0" applyAlignment="0" applyProtection="0"/>
    <xf numFmtId="0" fontId="28" fillId="18" borderId="15" applyNumberFormat="0" applyAlignment="0" applyProtection="0"/>
    <xf numFmtId="0" fontId="29" fillId="0" borderId="0" applyNumberFormat="0" applyFill="0" applyBorder="0" applyAlignment="0" applyProtection="0"/>
    <xf numFmtId="0" fontId="3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0"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cellStyleXfs>
  <cellXfs count="64">
    <xf numFmtId="0" fontId="0" fillId="5" borderId="0" xfId="0">
      <alignment vertical="center" wrapText="1"/>
    </xf>
    <xf numFmtId="0" fontId="5" fillId="4" borderId="4" xfId="4" applyFill="1">
      <alignment vertical="center"/>
    </xf>
    <xf numFmtId="0" fontId="5" fillId="4" borderId="4" xfId="4" applyFill="1" applyAlignment="1">
      <alignment horizontal="left" vertical="center" indent="1"/>
    </xf>
    <xf numFmtId="0" fontId="0" fillId="5" borderId="0" xfId="0" applyFont="1" applyFill="1" applyBorder="1" applyAlignment="1">
      <alignment horizontal="right"/>
    </xf>
    <xf numFmtId="169" fontId="0" fillId="5" borderId="0" xfId="0" applyNumberFormat="1" applyFont="1" applyFill="1" applyBorder="1" applyAlignment="1"/>
    <xf numFmtId="169" fontId="0" fillId="5" borderId="0" xfId="0" applyNumberFormat="1" applyFont="1" applyFill="1" applyBorder="1" applyAlignment="1">
      <alignment vertical="center"/>
    </xf>
    <xf numFmtId="0" fontId="5" fillId="4" borderId="4" xfId="4" applyNumberFormat="1" applyFill="1" applyAlignment="1">
      <alignment horizontal="left" vertical="center" indent="1"/>
    </xf>
    <xf numFmtId="169" fontId="0" fillId="5" borderId="0" xfId="0" applyNumberFormat="1" applyFont="1" applyFill="1" applyBorder="1">
      <alignment vertical="center" wrapText="1"/>
    </xf>
    <xf numFmtId="0" fontId="0" fillId="5" borderId="0" xfId="0" applyFont="1" applyFill="1" applyBorder="1">
      <alignment vertical="center" wrapText="1"/>
    </xf>
    <xf numFmtId="169" fontId="0" fillId="5" borderId="0" xfId="0" applyNumberFormat="1" applyFont="1" applyFill="1" applyBorder="1" applyAlignment="1">
      <alignment horizontal="left"/>
    </xf>
    <xf numFmtId="165" fontId="0" fillId="5" borderId="0" xfId="7" applyFont="1" applyFill="1" applyBorder="1" applyAlignment="1">
      <alignment horizontal="left"/>
    </xf>
    <xf numFmtId="0" fontId="2" fillId="10" borderId="0" xfId="0" applyFont="1" applyFill="1" applyAlignment="1">
      <alignment horizontal="left" vertical="center" indent="1"/>
    </xf>
    <xf numFmtId="0" fontId="2" fillId="11" borderId="0" xfId="0" applyFont="1" applyFill="1" applyAlignment="1">
      <alignment horizontal="left" vertical="center" indent="1"/>
    </xf>
    <xf numFmtId="0" fontId="0" fillId="5" borderId="0" xfId="0" applyFont="1" applyFill="1" applyBorder="1" applyAlignment="1"/>
    <xf numFmtId="0" fontId="14" fillId="3" borderId="0" xfId="0" applyFont="1" applyFill="1" applyAlignment="1">
      <alignment horizontal="left" vertical="top" wrapText="1" indent="1"/>
    </xf>
    <xf numFmtId="0" fontId="2" fillId="2" borderId="0" xfId="0" applyFont="1" applyFill="1" applyAlignment="1">
      <alignment horizontal="left" vertical="center" indent="1"/>
    </xf>
    <xf numFmtId="0" fontId="14" fillId="6" borderId="0" xfId="0" applyFont="1" applyFill="1" applyAlignment="1">
      <alignment horizontal="left" vertical="top" wrapText="1" indent="1"/>
    </xf>
    <xf numFmtId="0" fontId="14" fillId="7" borderId="0" xfId="0" applyFont="1" applyFill="1" applyAlignment="1">
      <alignment horizontal="left" vertical="top" wrapText="1" indent="1"/>
    </xf>
    <xf numFmtId="0" fontId="0" fillId="5" borderId="0" xfId="0">
      <alignment vertical="center" wrapText="1"/>
    </xf>
    <xf numFmtId="0" fontId="0" fillId="5" borderId="0" xfId="0">
      <alignment vertical="center" wrapText="1"/>
    </xf>
    <xf numFmtId="0" fontId="11" fillId="2" borderId="0" xfId="1">
      <alignment vertical="center"/>
    </xf>
    <xf numFmtId="0" fontId="17" fillId="2" borderId="9" xfId="15">
      <alignment horizontal="center" vertical="center" wrapText="1"/>
    </xf>
    <xf numFmtId="0" fontId="17" fillId="2" borderId="9" xfId="15" quotePrefix="1">
      <alignment horizontal="center" vertical="center" wrapText="1"/>
    </xf>
    <xf numFmtId="0" fontId="11" fillId="2" borderId="0" xfId="1" applyBorder="1">
      <alignment vertical="center"/>
    </xf>
    <xf numFmtId="169" fontId="4" fillId="5" borderId="1" xfId="3" applyNumberFormat="1" applyFill="1"/>
    <xf numFmtId="169" fontId="6" fillId="8" borderId="2" xfId="5" applyNumberFormat="1">
      <alignment horizontal="left"/>
    </xf>
    <xf numFmtId="0" fontId="15" fillId="5" borderId="0" xfId="0" applyFont="1" applyBorder="1" applyAlignment="1">
      <alignment horizontal="left" vertical="top" wrapText="1" indent="1"/>
    </xf>
    <xf numFmtId="169" fontId="20" fillId="8" borderId="0" xfId="0" applyNumberFormat="1" applyFont="1" applyFill="1" applyBorder="1" applyAlignment="1">
      <alignment horizontal="left" vertical="center"/>
    </xf>
    <xf numFmtId="169" fontId="20" fillId="8" borderId="6" xfId="0" applyNumberFormat="1" applyFont="1" applyFill="1" applyBorder="1" applyAlignment="1">
      <alignment horizontal="left" vertical="center"/>
    </xf>
    <xf numFmtId="169" fontId="15" fillId="8" borderId="0" xfId="0" applyNumberFormat="1" applyFont="1" applyFill="1" applyBorder="1" applyAlignment="1">
      <alignment horizontal="left" vertical="center"/>
    </xf>
    <xf numFmtId="0" fontId="15" fillId="8" borderId="11" xfId="0" applyFont="1" applyFill="1" applyBorder="1" applyAlignment="1">
      <alignment horizontal="right" vertical="center"/>
    </xf>
    <xf numFmtId="0" fontId="17" fillId="2" borderId="9" xfId="15" applyBorder="1">
      <alignment horizontal="center" vertical="center" wrapText="1"/>
    </xf>
    <xf numFmtId="170" fontId="0" fillId="5" borderId="0" xfId="0" applyNumberFormat="1" applyFont="1" applyFill="1" applyBorder="1">
      <alignment vertical="center" wrapText="1"/>
    </xf>
    <xf numFmtId="0" fontId="17" fillId="2" borderId="9" xfId="15" quotePrefix="1">
      <alignment horizontal="center" vertical="center" wrapText="1"/>
    </xf>
    <xf numFmtId="164" fontId="0" fillId="5" borderId="0" xfId="0" applyNumberFormat="1" applyFont="1" applyFill="1" applyBorder="1">
      <alignment vertical="center" wrapText="1"/>
    </xf>
    <xf numFmtId="164" fontId="20" fillId="8" borderId="0" xfId="0" applyNumberFormat="1" applyFont="1" applyFill="1" applyBorder="1" applyAlignment="1">
      <alignment vertical="center"/>
    </xf>
    <xf numFmtId="171" fontId="0" fillId="5" borderId="0" xfId="0" applyNumberFormat="1" applyFont="1" applyFill="1" applyBorder="1">
      <alignment vertical="center" wrapText="1"/>
    </xf>
    <xf numFmtId="164" fontId="0" fillId="5" borderId="0" xfId="0" applyNumberFormat="1" applyFont="1" applyFill="1" applyBorder="1" applyAlignment="1">
      <alignment horizontal="right" vertical="center"/>
    </xf>
    <xf numFmtId="0" fontId="17" fillId="2" borderId="9" xfId="15" quotePrefix="1" applyBorder="1" applyAlignment="1">
      <alignment horizontal="center" vertical="center" wrapText="1"/>
    </xf>
    <xf numFmtId="0" fontId="12" fillId="5" borderId="8" xfId="0" applyFont="1" applyBorder="1" applyAlignment="1">
      <alignment vertical="top" wrapText="1"/>
    </xf>
    <xf numFmtId="0" fontId="7" fillId="5" borderId="0" xfId="6" applyBorder="1"/>
    <xf numFmtId="0" fontId="11" fillId="2" borderId="0" xfId="1" applyBorder="1">
      <alignment vertical="center"/>
    </xf>
    <xf numFmtId="0" fontId="11" fillId="2" borderId="10" xfId="1" applyBorder="1">
      <alignment vertical="center"/>
    </xf>
    <xf numFmtId="0" fontId="4" fillId="4" borderId="1" xfId="3" applyFill="1"/>
    <xf numFmtId="171" fontId="5" fillId="4" borderId="4" xfId="4" applyNumberFormat="1" applyFill="1" applyAlignment="1">
      <alignment horizontal="right" vertical="center"/>
    </xf>
    <xf numFmtId="0" fontId="16" fillId="4" borderId="6" xfId="0" applyFont="1" applyFill="1" applyBorder="1" applyAlignment="1">
      <alignment horizontal="center" vertical="center" wrapText="1"/>
    </xf>
    <xf numFmtId="0" fontId="17" fillId="2" borderId="9" xfId="15" quotePrefix="1">
      <alignment horizontal="center" vertical="center" wrapText="1"/>
    </xf>
    <xf numFmtId="0" fontId="15" fillId="5" borderId="0" xfId="0" applyFont="1" applyBorder="1" applyAlignment="1">
      <alignment horizontal="left" vertical="center" wrapText="1" indent="1"/>
    </xf>
    <xf numFmtId="171" fontId="3" fillId="0" borderId="0" xfId="2" applyNumberFormat="1" applyFill="1" applyBorder="1" applyAlignment="1">
      <alignment horizontal="center" vertical="center"/>
    </xf>
    <xf numFmtId="0" fontId="18" fillId="0" borderId="0" xfId="0" applyFont="1" applyFill="1" applyBorder="1">
      <alignment vertical="center" wrapText="1"/>
    </xf>
    <xf numFmtId="164" fontId="5" fillId="4" borderId="4" xfId="4" applyNumberFormat="1" applyFill="1" applyAlignment="1">
      <alignment horizontal="right" vertical="center"/>
    </xf>
    <xf numFmtId="0" fontId="0" fillId="5" borderId="0" xfId="0" applyAlignment="1">
      <alignment horizontal="center"/>
    </xf>
    <xf numFmtId="0" fontId="11" fillId="2" borderId="0" xfId="1">
      <alignment vertical="center"/>
    </xf>
    <xf numFmtId="0" fontId="18" fillId="12" borderId="7" xfId="0" applyFont="1" applyFill="1" applyBorder="1" applyAlignment="1">
      <alignment horizontal="left" vertical="center" wrapText="1"/>
    </xf>
    <xf numFmtId="171" fontId="3" fillId="12" borderId="7" xfId="2" applyNumberFormat="1" applyFill="1" applyBorder="1" applyAlignment="1">
      <alignment horizontal="left" vertical="center"/>
    </xf>
    <xf numFmtId="0" fontId="15" fillId="5" borderId="0" xfId="0" applyFont="1" applyBorder="1" applyAlignment="1">
      <alignment horizontal="left" vertical="top" wrapText="1" indent="1"/>
    </xf>
    <xf numFmtId="171" fontId="3" fillId="12" borderId="0" xfId="2" applyNumberFormat="1" applyFill="1" applyBorder="1" applyAlignment="1">
      <alignment horizontal="left" vertical="center"/>
    </xf>
    <xf numFmtId="0" fontId="18" fillId="12" borderId="0" xfId="0" applyFont="1" applyFill="1" applyBorder="1" applyAlignment="1">
      <alignment horizontal="left" vertical="center" wrapText="1"/>
    </xf>
    <xf numFmtId="0" fontId="15" fillId="5" borderId="0" xfId="0" applyFont="1" applyBorder="1" applyAlignment="1">
      <alignment horizontal="left" vertical="top" indent="1"/>
    </xf>
    <xf numFmtId="0" fontId="0" fillId="5" borderId="0" xfId="0" applyAlignment="1">
      <alignment horizontal="left" vertical="center" wrapText="1" indent="1"/>
    </xf>
    <xf numFmtId="0" fontId="18" fillId="0" borderId="7" xfId="0" applyFont="1" applyFill="1" applyBorder="1">
      <alignment vertical="center" wrapText="1"/>
    </xf>
    <xf numFmtId="171" fontId="3" fillId="0" borderId="7" xfId="2" applyNumberFormat="1" applyFill="1" applyBorder="1" applyAlignment="1">
      <alignment horizontal="center" vertical="center"/>
    </xf>
    <xf numFmtId="171" fontId="3" fillId="12" borderId="7" xfId="2" applyNumberFormat="1" applyFill="1" applyBorder="1" applyAlignment="1">
      <alignment horizontal="center" vertical="center"/>
    </xf>
    <xf numFmtId="0" fontId="15" fillId="5" borderId="0" xfId="0" applyFont="1" applyAlignment="1">
      <alignment horizontal="left" vertical="center" wrapText="1" inden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8" builtinId="27" customBuiltin="1"/>
    <cellStyle name="Calculation" xfId="22" builtinId="22" customBuiltin="1"/>
    <cellStyle name="Check Cell" xfId="24" builtinId="23" customBuiltin="1"/>
    <cellStyle name="Comma" xfId="7" builtinId="3" customBuiltin="1"/>
    <cellStyle name="Comma [0]" xfId="8" builtinId="6" customBuiltin="1"/>
    <cellStyle name="Currency" xfId="9" builtinId="4" customBuiltin="1"/>
    <cellStyle name="Currency [0]" xfId="10" builtinId="7" customBuiltin="1"/>
    <cellStyle name="Encabezado 5" xfId="5" xr:uid="{00000000-0005-0000-0000-00000A000000}"/>
    <cellStyle name="Explanatory Text" xfId="13" builtinId="53" customBuiltin="1"/>
    <cellStyle name="Followed Hyperlink" xfId="16" builtinId="9" customBuiltin="1"/>
    <cellStyle name="Good" xfId="17"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15" builtinId="8" customBuiltin="1"/>
    <cellStyle name="Input" xfId="20" builtinId="20" customBuiltin="1"/>
    <cellStyle name="Linked Cell" xfId="23" builtinId="24" customBuiltin="1"/>
    <cellStyle name="Neutral" xfId="19" builtinId="28" customBuiltin="1"/>
    <cellStyle name="Normal" xfId="0" builtinId="0" customBuiltin="1"/>
    <cellStyle name="Note" xfId="12" builtinId="10" customBuiltin="1"/>
    <cellStyle name="Output" xfId="21" builtinId="21" customBuiltin="1"/>
    <cellStyle name="Percent" xfId="11" builtinId="5" customBuiltin="1"/>
    <cellStyle name="Title" xfId="6" builtinId="15" customBuiltin="1"/>
    <cellStyle name="Total" xfId="14" builtinId="25" customBuiltin="1"/>
    <cellStyle name="Warning Text" xfId="25" builtinId="11" customBuiltin="1"/>
  </cellStyles>
  <dxfs count="93">
    <dxf>
      <font>
        <b val="0"/>
        <i val="0"/>
        <strike val="0"/>
        <condense val="0"/>
        <extend val="0"/>
        <outline val="0"/>
        <shadow val="0"/>
        <u val="none"/>
        <vertAlign val="baseline"/>
        <sz val="10"/>
        <color auto="1"/>
        <name val="Calibri"/>
        <scheme val="minor"/>
      </font>
      <numFmt numFmtId="164" formatCode="&quot;$&quot;#,##0.00;\-&quot;$&quot;#,##0.00"/>
      <fill>
        <patternFill patternType="solid">
          <fgColor indexed="64"/>
          <bgColor theme="2"/>
        </patternFill>
      </fill>
      <alignment horizontal="right" vertical="center" textRotation="0" wrapText="0" indent="0" justifyLastLine="0" shrinkToFit="0" readingOrder="0"/>
    </dxf>
    <dxf>
      <numFmt numFmtId="164" formatCode="&quot;$&quot;#,##0.00;\-&quot;$&quot;#,##0.00"/>
    </dxf>
    <dxf>
      <font>
        <b val="0"/>
        <i val="0"/>
        <strike val="0"/>
        <condense val="0"/>
        <extend val="0"/>
        <outline val="0"/>
        <shadow val="0"/>
        <u val="none"/>
        <vertAlign val="baseline"/>
        <sz val="10"/>
        <color auto="1"/>
        <name val="Calibri"/>
        <scheme val="minor"/>
      </font>
      <numFmt numFmtId="164" formatCode="&quot;$&quot;#,##0.00;\-&quot;$&quot;#,##0.00"/>
      <fill>
        <patternFill patternType="solid">
          <fgColor indexed="64"/>
          <bgColor theme="2"/>
        </patternFill>
      </fill>
      <alignment horizontal="right" vertical="center" textRotation="0" wrapText="0" indent="0" justifyLastLine="0" shrinkToFit="0" readingOrder="0"/>
    </dxf>
    <dxf>
      <numFmt numFmtId="164" formatCode="&quot;$&quot;#,##0.00;\-&quot;$&quot;#,##0.00"/>
    </dxf>
    <dxf>
      <font>
        <b val="0"/>
        <i val="0"/>
        <strike val="0"/>
        <condense val="0"/>
        <extend val="0"/>
        <outline val="0"/>
        <shadow val="0"/>
        <u val="none"/>
        <vertAlign val="baseline"/>
        <sz val="10"/>
        <color auto="1"/>
        <name val="Calibri"/>
        <scheme val="minor"/>
      </font>
      <numFmt numFmtId="169" formatCode="_)@"/>
      <fill>
        <patternFill patternType="solid">
          <fgColor indexed="64"/>
          <bgColor theme="2"/>
        </patternFill>
      </fill>
      <alignment horizontal="general" vertical="center" textRotation="0" wrapText="0" indent="0" justifyLastLine="0" shrinkToFit="0" readingOrder="0"/>
    </dxf>
    <dxf>
      <numFmt numFmtId="169" formatCode="_)@"/>
    </dxf>
    <dxf>
      <font>
        <b val="0"/>
        <i val="0"/>
        <strike val="0"/>
        <condense val="0"/>
        <extend val="0"/>
        <outline val="0"/>
        <shadow val="0"/>
        <u val="none"/>
        <vertAlign val="baseline"/>
        <sz val="11"/>
        <color auto="1"/>
        <name val="Calibri"/>
        <scheme val="minor"/>
      </font>
      <numFmt numFmtId="164" formatCode="&quot;$&quot;#,##0.00;\-&quot;$&quot;#,##0.00"/>
      <fill>
        <patternFill patternType="solid">
          <fgColor indexed="64"/>
          <bgColor theme="2"/>
        </patternFill>
      </fill>
      <alignment horizontal="right" vertical="center" textRotation="0" wrapText="0" indent="0" justifyLastLine="0" shrinkToFit="0" readingOrder="0"/>
    </dxf>
    <dxf>
      <numFmt numFmtId="164" formatCode="&quot;$&quot;#,##0.00;\-&quot;$&quot;#,##0.00"/>
    </dxf>
    <dxf>
      <font>
        <b val="0"/>
        <i val="0"/>
        <strike val="0"/>
        <condense val="0"/>
        <extend val="0"/>
        <outline val="0"/>
        <shadow val="0"/>
        <u val="none"/>
        <vertAlign val="baseline"/>
        <sz val="11"/>
        <color auto="1"/>
        <name val="Calibri"/>
        <scheme val="minor"/>
      </font>
      <numFmt numFmtId="164" formatCode="&quot;$&quot;#,##0.00;\-&quot;$&quot;#,##0.00"/>
      <fill>
        <patternFill patternType="solid">
          <fgColor indexed="64"/>
          <bgColor theme="2"/>
        </patternFill>
      </fill>
      <alignment horizontal="right" vertical="center" textRotation="0" wrapText="0" indent="0" justifyLastLine="0" shrinkToFit="0" readingOrder="0"/>
    </dxf>
    <dxf>
      <numFmt numFmtId="164" formatCode="&quot;$&quot;#,##0.00;\-&quot;$&quot;#,##0.00"/>
    </dxf>
    <dxf>
      <font>
        <b val="0"/>
        <i val="0"/>
        <strike val="0"/>
        <condense val="0"/>
        <extend val="0"/>
        <outline val="0"/>
        <shadow val="0"/>
        <u val="none"/>
        <vertAlign val="baseline"/>
        <sz val="11"/>
        <color auto="1"/>
        <name val="Calibri"/>
        <scheme val="minor"/>
      </font>
      <numFmt numFmtId="169"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9" formatCode="_)@"/>
    </dxf>
    <dxf>
      <font>
        <b val="0"/>
        <i val="0"/>
        <strike val="0"/>
        <condense val="0"/>
        <extend val="0"/>
        <outline val="0"/>
        <shadow val="0"/>
        <u val="none"/>
        <vertAlign val="baseline"/>
        <sz val="10"/>
        <color auto="1"/>
        <name val="Calibri"/>
        <scheme val="minor"/>
      </font>
      <numFmt numFmtId="164" formatCode="&quot;$&quot;#,##0.00;\-&quot;$&quot;#,##0.00"/>
      <fill>
        <patternFill patternType="solid">
          <fgColor indexed="64"/>
          <bgColor theme="2"/>
        </patternFill>
      </fill>
      <alignment horizontal="right" vertical="center" textRotation="0" wrapText="0" indent="0" justifyLastLine="0" shrinkToFit="0" readingOrder="0"/>
    </dxf>
    <dxf>
      <numFmt numFmtId="164" formatCode="&quot;$&quot;#,##0.00;\-&quot;$&quot;#,##0.00"/>
    </dxf>
    <dxf>
      <font>
        <b val="0"/>
        <i val="0"/>
        <strike val="0"/>
        <condense val="0"/>
        <extend val="0"/>
        <outline val="0"/>
        <shadow val="0"/>
        <u val="none"/>
        <vertAlign val="baseline"/>
        <sz val="10"/>
        <color auto="1"/>
        <name val="Calibri"/>
        <scheme val="minor"/>
      </font>
      <numFmt numFmtId="164" formatCode="&quot;$&quot;#,##0.00;\-&quot;$&quot;#,##0.00"/>
      <fill>
        <patternFill patternType="solid">
          <fgColor indexed="64"/>
          <bgColor theme="2"/>
        </patternFill>
      </fill>
      <alignment horizontal="right" vertical="center" textRotation="0" wrapText="0" indent="0" justifyLastLine="0" shrinkToFit="0" readingOrder="0"/>
    </dxf>
    <dxf>
      <numFmt numFmtId="164" formatCode="&quot;$&quot;#,##0.00;\-&quot;$&quot;#,##0.00"/>
    </dxf>
    <dxf>
      <font>
        <b val="0"/>
        <i val="0"/>
        <strike val="0"/>
        <condense val="0"/>
        <extend val="0"/>
        <outline val="0"/>
        <shadow val="0"/>
        <u val="none"/>
        <vertAlign val="baseline"/>
        <sz val="10"/>
        <color auto="1"/>
        <name val="Calibri"/>
        <scheme val="minor"/>
      </font>
      <numFmt numFmtId="169"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9" formatCode="_)@"/>
    </dxf>
    <dxf>
      <font>
        <b val="0"/>
        <i val="0"/>
        <strike val="0"/>
        <condense val="0"/>
        <extend val="0"/>
        <outline val="0"/>
        <shadow val="0"/>
        <u val="none"/>
        <vertAlign val="baseline"/>
        <sz val="10"/>
        <color auto="1"/>
        <name val="Calibri"/>
        <scheme val="minor"/>
      </font>
      <numFmt numFmtId="164" formatCode="&quot;$&quot;#,##0.00;\-&quot;$&quot;#,##0.00"/>
      <fill>
        <patternFill patternType="solid">
          <fgColor indexed="64"/>
          <bgColor theme="2"/>
        </patternFill>
      </fill>
      <alignment horizontal="right" vertical="center" textRotation="0" wrapText="0" indent="0" justifyLastLine="0" shrinkToFit="0" readingOrder="0"/>
    </dxf>
    <dxf>
      <numFmt numFmtId="164" formatCode="&quot;$&quot;#,##0.00;\-&quot;$&quot;#,##0.00"/>
    </dxf>
    <dxf>
      <font>
        <b val="0"/>
        <i val="0"/>
        <strike val="0"/>
        <condense val="0"/>
        <extend val="0"/>
        <outline val="0"/>
        <shadow val="0"/>
        <u val="none"/>
        <vertAlign val="baseline"/>
        <sz val="10"/>
        <color auto="1"/>
        <name val="Calibri"/>
        <scheme val="minor"/>
      </font>
      <numFmt numFmtId="164" formatCode="&quot;$&quot;#,##0.00;\-&quot;$&quot;#,##0.00"/>
      <fill>
        <patternFill patternType="solid">
          <fgColor indexed="64"/>
          <bgColor theme="2"/>
        </patternFill>
      </fill>
      <alignment horizontal="right" vertical="center" textRotation="0" wrapText="0" indent="0" justifyLastLine="0" shrinkToFit="0" readingOrder="0"/>
    </dxf>
    <dxf>
      <numFmt numFmtId="164" formatCode="&quot;$&quot;#,##0.00;\-&quot;$&quot;#,##0.00"/>
    </dxf>
    <dxf>
      <font>
        <b val="0"/>
        <i val="0"/>
        <strike val="0"/>
        <condense val="0"/>
        <extend val="0"/>
        <outline val="0"/>
        <shadow val="0"/>
        <u val="none"/>
        <vertAlign val="baseline"/>
        <sz val="10"/>
        <color auto="1"/>
        <name val="Calibri"/>
        <scheme val="minor"/>
      </font>
      <numFmt numFmtId="169" formatCode="_)@"/>
      <fill>
        <patternFill patternType="solid">
          <fgColor indexed="64"/>
          <bgColor theme="2"/>
        </patternFill>
      </fill>
      <alignment horizontal="general" vertical="center" textRotation="0" wrapText="0" indent="0" justifyLastLine="0" shrinkToFit="0" readingOrder="0"/>
    </dxf>
    <dxf>
      <numFmt numFmtId="169" formatCode="_)@"/>
    </dxf>
    <dxf>
      <font>
        <b val="0"/>
        <i val="0"/>
        <strike val="0"/>
        <condense val="0"/>
        <extend val="0"/>
        <outline val="0"/>
        <shadow val="0"/>
        <u val="none"/>
        <vertAlign val="baseline"/>
        <sz val="11"/>
        <color auto="1"/>
        <name val="Calibri"/>
        <family val="2"/>
        <scheme val="minor"/>
      </font>
      <numFmt numFmtId="164" formatCode="&quot;$&quot;#,##0.00;\-&quot;$&quot;#,##0.00"/>
      <fill>
        <patternFill patternType="solid">
          <fgColor indexed="64"/>
          <bgColor theme="2"/>
        </patternFill>
      </fill>
      <border diagonalUp="0" diagonalDown="0" outline="0">
        <left/>
        <right/>
        <top/>
        <bottom/>
      </border>
    </dxf>
    <dxf>
      <numFmt numFmtId="164" formatCode="&quot;$&quot;#,##0.00;\-&quot;$&quot;#,##0.00"/>
    </dxf>
    <dxf>
      <font>
        <b val="0"/>
        <i val="0"/>
        <strike val="0"/>
        <condense val="0"/>
        <extend val="0"/>
        <outline val="0"/>
        <shadow val="0"/>
        <u val="none"/>
        <vertAlign val="baseline"/>
        <sz val="11"/>
        <color auto="1"/>
        <name val="Calibri"/>
        <family val="2"/>
        <scheme val="minor"/>
      </font>
      <numFmt numFmtId="164" formatCode="&quot;$&quot;#,##0.00;\-&quot;$&quot;#,##0.00"/>
      <fill>
        <patternFill patternType="solid">
          <fgColor indexed="64"/>
          <bgColor theme="2"/>
        </patternFill>
      </fill>
      <border diagonalUp="0" diagonalDown="0" outline="0">
        <left/>
        <right/>
        <top/>
        <bottom/>
      </border>
    </dxf>
    <dxf>
      <numFmt numFmtId="164" formatCode="&quot;$&quot;#,##0.00;\-&quot;$&quot;#,##0.00"/>
    </dxf>
    <dxf>
      <font>
        <b val="0"/>
        <i val="0"/>
        <strike val="0"/>
        <condense val="0"/>
        <extend val="0"/>
        <outline val="0"/>
        <shadow val="0"/>
        <u val="none"/>
        <vertAlign val="baseline"/>
        <sz val="11"/>
        <color auto="1"/>
        <name val="Calibri"/>
        <family val="2"/>
        <scheme val="minor"/>
      </font>
      <numFmt numFmtId="164" formatCode="&quot;$&quot;#,##0.00;\-&quot;$&quot;#,##0.00"/>
      <fill>
        <patternFill patternType="solid">
          <fgColor indexed="64"/>
          <bgColor theme="2"/>
        </patternFill>
      </fill>
      <border diagonalUp="0" diagonalDown="0" outline="0">
        <left/>
        <right/>
        <top/>
        <bottom/>
      </border>
    </dxf>
    <dxf>
      <numFmt numFmtId="164" formatCode="&quot;$&quot;#,##0.00;\-&quot;$&quot;#,##0.00"/>
    </dxf>
    <dxf>
      <font>
        <b val="0"/>
        <i val="0"/>
        <strike val="0"/>
        <condense val="0"/>
        <extend val="0"/>
        <outline val="0"/>
        <shadow val="0"/>
        <u val="none"/>
        <vertAlign val="baseline"/>
        <sz val="11"/>
        <color auto="1"/>
        <name val="Calibri"/>
        <family val="2"/>
        <scheme val="minor"/>
      </font>
      <numFmt numFmtId="171" formatCode="&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2"/>
        </patternFill>
      </fill>
      <alignment horizontal="left" vertical="bottom" textRotation="0" wrapText="0" indent="0" justifyLastLine="0" shrinkToFit="0" readingOrder="0"/>
      <border diagonalUp="0" diagonalDown="0" outline="0">
        <left/>
        <right/>
        <top/>
        <bottom/>
      </border>
    </dxf>
    <dxf>
      <numFmt numFmtId="169" formatCode="_)@"/>
      <alignment horizontal="left" vertical="bottom" textRotation="0" wrapText="0" relativeIndent="-1" justifyLastLine="0" shrinkToFit="0" readingOrder="0"/>
    </dxf>
    <dxf>
      <alignment vertical="bottom" textRotation="0" indent="0" justifyLastLine="0" shrinkToFit="0" readingOrder="0"/>
    </dxf>
    <dxf>
      <fill>
        <patternFill>
          <bgColor theme="2" tint="-9.9948118533890809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3" tint="0.749961851863155"/>
        </patternFill>
      </fill>
    </dxf>
    <dxf>
      <fill>
        <patternFill>
          <bgColor theme="3" tint="0.89996032593768116"/>
        </patternFill>
      </fill>
    </dxf>
    <dxf>
      <fill>
        <patternFill>
          <bgColor theme="2" tint="-0.24994659260841701"/>
        </patternFill>
      </fill>
    </dxf>
    <dxf>
      <fill>
        <patternFill>
          <bgColor theme="2" tint="-9.9948118533890809E-2"/>
        </patternFill>
      </fill>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numFmt numFmtId="164" formatCode="&quot;$&quot;#,##0.00;\-&quot;$&quot;#,##0.00"/>
    </dxf>
    <dxf>
      <font>
        <b val="0"/>
        <i val="0"/>
        <strike val="0"/>
        <condense val="0"/>
        <extend val="0"/>
        <outline val="0"/>
        <shadow val="0"/>
        <u val="none"/>
        <vertAlign val="baseline"/>
        <sz val="11"/>
        <color auto="1"/>
        <name val="Calibri"/>
        <scheme val="minor"/>
      </font>
      <numFmt numFmtId="170" formatCode="#,##0.00\ &quot;€&quot;"/>
      <fill>
        <patternFill patternType="solid">
          <fgColor indexed="64"/>
          <bgColor theme="2"/>
        </patternFill>
      </fill>
    </dxf>
    <dxf>
      <font>
        <b val="0"/>
        <i val="0"/>
        <strike val="0"/>
        <condense val="0"/>
        <extend val="0"/>
        <outline val="0"/>
        <shadow val="0"/>
        <u val="none"/>
        <vertAlign val="baseline"/>
        <sz val="11"/>
        <color auto="1"/>
        <name val="Calibri"/>
        <scheme val="minor"/>
      </font>
      <numFmt numFmtId="169" formatCode="_)@"/>
      <fill>
        <patternFill patternType="solid">
          <fgColor indexed="64"/>
          <bgColor theme="2"/>
        </patternFill>
      </fill>
      <border diagonalUp="0" diagonalDown="0" outline="0">
        <left/>
        <right/>
        <top/>
        <bottom/>
      </border>
    </dxf>
    <dxf>
      <fill>
        <patternFill>
          <bgColor theme="4" tint="0.79998168889431442"/>
        </patternFill>
      </fill>
    </dxf>
    <dxf>
      <fill>
        <patternFill>
          <bgColor theme="4" tint="0.59996337778862885"/>
        </patternFill>
      </fill>
    </dxf>
    <dxf>
      <fill>
        <patternFill>
          <bgColor theme="2"/>
        </patternFill>
      </fill>
    </dxf>
    <dxf>
      <font>
        <b val="0"/>
        <i val="0"/>
        <color theme="3" tint="9.9948118533890809E-2"/>
      </font>
      <fill>
        <patternFill>
          <bgColor theme="0"/>
        </patternFill>
      </fill>
      <border diagonalUp="0" diagonalDown="0">
        <left/>
        <right/>
        <top/>
        <bottom/>
        <vertical/>
        <horizontal/>
      </border>
    </dxf>
    <dxf>
      <font>
        <b/>
        <i val="0"/>
        <color theme="3" tint="9.9948118533890809E-2"/>
      </font>
      <fill>
        <patternFill>
          <bgColor theme="0"/>
        </patternFill>
      </fill>
      <border diagonalUp="0" diagonalDown="0">
        <left/>
        <right/>
        <top style="medium">
          <color theme="3" tint="0.24994659260841701"/>
        </top>
        <bottom/>
        <vertical/>
        <horizontal/>
      </border>
    </dxf>
    <dxf>
      <font>
        <b/>
        <i val="0"/>
        <color theme="3" tint="9.9948118533890809E-2"/>
      </font>
      <fill>
        <patternFill patternType="solid">
          <fgColor indexed="64"/>
          <bgColor theme="2"/>
        </patternFill>
      </fill>
      <border diagonalUp="0" diagonalDown="0">
        <left/>
        <right/>
        <top/>
        <bottom style="medium">
          <color theme="3" tint="0.24994659260841701"/>
        </bottom>
        <vertical/>
        <horizontal/>
      </border>
    </dxf>
    <dxf>
      <font>
        <b val="0"/>
        <i val="0"/>
        <color theme="3" tint="9.9948118533890809E-2"/>
      </font>
      <fill>
        <patternFill patternType="solid">
          <bgColor theme="0"/>
        </patternFill>
      </fill>
      <border diagonalUp="0" diagonalDown="0">
        <left/>
        <right/>
        <top/>
        <bottom/>
        <vertical/>
        <horizontal/>
      </border>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i/>
        <color theme="3" tint="0.24994659260841701"/>
      </font>
      <fill>
        <patternFill>
          <bgColor theme="3" tint="0.89996032593768116"/>
        </patternFill>
      </fill>
      <border diagonalUp="0" diagonalDown="0">
        <left/>
        <right/>
        <top style="medium">
          <color theme="3" tint="0.24994659260841701"/>
        </top>
        <bottom/>
        <vertical/>
        <horizontal/>
      </border>
    </dxf>
    <dxf>
      <font>
        <b/>
        <i val="0"/>
        <color theme="3" tint="0.24994659260841701"/>
      </font>
      <fill>
        <patternFill patternType="solid">
          <fgColor theme="7"/>
          <bgColor theme="3" tint="0.89996032593768116"/>
        </patternFill>
      </fill>
      <border diagonalUp="0" diagonalDown="0">
        <left/>
        <right/>
        <top/>
        <bottom style="medium">
          <color theme="3" tint="0.24994659260841701"/>
        </bottom>
        <vertical/>
        <horizontal/>
      </border>
    </dxf>
    <dxf>
      <font>
        <b val="0"/>
        <i val="0"/>
        <color theme="3" tint="0.24994659260841701"/>
      </font>
      <fill>
        <patternFill>
          <bgColor theme="3" tint="0.89996032593768116"/>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i val="0"/>
        <color theme="3" tint="0.24994659260841701"/>
      </font>
      <fill>
        <patternFill>
          <bgColor theme="0"/>
        </patternFill>
      </fill>
      <border diagonalUp="0" diagonalDown="0">
        <left/>
        <right/>
        <top style="medium">
          <color theme="3" tint="0.24994659260841701"/>
        </top>
        <bottom/>
        <vertical/>
        <horizontal/>
      </border>
    </dxf>
    <dxf>
      <font>
        <b/>
        <i val="0"/>
        <color theme="3" tint="0.24994659260841701"/>
      </font>
      <fill>
        <patternFill patternType="solid">
          <fgColor indexed="64"/>
          <bgColor theme="2"/>
        </patternFill>
      </fill>
      <border diagonalUp="0" diagonalDown="0">
        <left/>
        <right/>
        <top/>
        <bottom style="medium">
          <color theme="3" tint="0.24994659260841701"/>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s>
  <tableStyles count="3" defaultTableStyle="Flujo de efectivo personal" defaultPivotStyle="PivotStyleLight15">
    <tableStyle name="Flujo de efectivo mensual" pivot="0" count="5" xr9:uid="{00000000-0011-0000-FFFF-FFFF01000000}">
      <tableStyleElement type="wholeTable" dxfId="92"/>
      <tableStyleElement type="headerRow" dxfId="91"/>
      <tableStyleElement type="totalRow" dxfId="90"/>
      <tableStyleElement type="firstRowStripe" dxfId="89"/>
      <tableStyleElement type="secondRowStripe" dxfId="88"/>
    </tableStyle>
    <tableStyle name="Flujo de efectivo personal" pivot="0" count="9" xr9:uid="{00000000-0011-0000-FFFF-FFFF02000000}">
      <tableStyleElement type="wholeTable" dxfId="87"/>
      <tableStyleElement type="headerRow" dxfId="86"/>
      <tableStyleElement type="totalRow" dxfId="85"/>
      <tableStyleElement type="firstColumn" dxfId="84"/>
      <tableStyleElement type="lastColumn" dxfId="83"/>
      <tableStyleElement type="firstHeaderCell" dxfId="82"/>
      <tableStyleElement type="lastHeaderCell" dxfId="81"/>
      <tableStyleElement type="firstTotalCell" dxfId="80"/>
      <tableStyleElement type="lastTotalCell" dxfId="79"/>
    </tableStyle>
    <tableStyle name="Resumen mensual" pivot="0" count="5" xr9:uid="{00000000-0011-0000-FFFF-FFFF00000000}">
      <tableStyleElement type="wholeTable" dxfId="78"/>
      <tableStyleElement type="headerRow" dxfId="77"/>
      <tableStyleElement type="totalRow" dxfId="76"/>
      <tableStyleElement type="firstRowStripe" dxfId="75"/>
      <tableStyleElement type="secondRowStripe" dxfId="7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01543039604126"/>
          <c:y val="0.49479951701943697"/>
          <c:w val="0.61673771670260957"/>
          <c:h val="0.47187047525492054"/>
        </c:manualLayout>
      </c:layout>
      <c:doughnutChart>
        <c:varyColors val="1"/>
        <c:ser>
          <c:idx val="0"/>
          <c:order val="0"/>
          <c:tx>
            <c:strRef>
              <c:f>Ingresos!$C$3</c:f>
              <c:strCache>
                <c:ptCount val="1"/>
                <c:pt idx="0">
                  <c:v>Anual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extLst>
              <c:ext xmlns:c16="http://schemas.microsoft.com/office/drawing/2014/chart" uri="{C3380CC4-5D6E-409C-BE32-E72D297353CC}">
                <c16:uniqueId val="{00000001-FA97-4753-9CDB-D604E3904055}"/>
              </c:ext>
            </c:extLst>
          </c:dPt>
          <c:dPt>
            <c:idx val="1"/>
            <c:bubble3D val="0"/>
            <c:spPr>
              <a:solidFill>
                <a:schemeClr val="accent2"/>
              </a:solidFill>
              <a:ln w="38100">
                <a:solidFill>
                  <a:schemeClr val="accent5">
                    <a:lumMod val="20000"/>
                    <a:lumOff val="80000"/>
                  </a:schemeClr>
                </a:solidFill>
              </a:ln>
              <a:effectLst/>
            </c:spPr>
            <c:extLst>
              <c:ext xmlns:c16="http://schemas.microsoft.com/office/drawing/2014/chart" uri="{C3380CC4-5D6E-409C-BE32-E72D297353CC}">
                <c16:uniqueId val="{00000003-FA97-4753-9CDB-D604E3904055}"/>
              </c:ext>
            </c:extLst>
          </c:dPt>
          <c:dPt>
            <c:idx val="2"/>
            <c:bubble3D val="0"/>
            <c:spPr>
              <a:solidFill>
                <a:schemeClr val="accent3"/>
              </a:solidFill>
              <a:ln w="38100">
                <a:solidFill>
                  <a:schemeClr val="accent5">
                    <a:lumMod val="20000"/>
                    <a:lumOff val="80000"/>
                  </a:schemeClr>
                </a:solidFill>
              </a:ln>
              <a:effectLst/>
            </c:spPr>
            <c:extLst>
              <c:ext xmlns:c16="http://schemas.microsoft.com/office/drawing/2014/chart" uri="{C3380CC4-5D6E-409C-BE32-E72D297353CC}">
                <c16:uniqueId val="{00000005-FA97-4753-9CDB-D604E3904055}"/>
              </c:ext>
            </c:extLst>
          </c:dPt>
          <c:dPt>
            <c:idx val="3"/>
            <c:bubble3D val="0"/>
            <c:spPr>
              <a:solidFill>
                <a:schemeClr val="accent4"/>
              </a:solidFill>
              <a:ln w="38100">
                <a:solidFill>
                  <a:schemeClr val="accent5">
                    <a:lumMod val="20000"/>
                    <a:lumOff val="80000"/>
                  </a:schemeClr>
                </a:solidFill>
              </a:ln>
              <a:effectLst/>
            </c:spPr>
            <c:extLst>
              <c:ext xmlns:c16="http://schemas.microsoft.com/office/drawing/2014/chart" uri="{C3380CC4-5D6E-409C-BE32-E72D297353CC}">
                <c16:uniqueId val="{00000007-FA97-4753-9CDB-D604E3904055}"/>
              </c:ext>
            </c:extLst>
          </c:dPt>
          <c:dPt>
            <c:idx val="4"/>
            <c:bubble3D val="0"/>
            <c:spPr>
              <a:solidFill>
                <a:schemeClr val="accent5"/>
              </a:solidFill>
              <a:ln w="38100">
                <a:solidFill>
                  <a:schemeClr val="accent5">
                    <a:lumMod val="20000"/>
                    <a:lumOff val="80000"/>
                  </a:schemeClr>
                </a:solidFill>
              </a:ln>
              <a:effectLst/>
            </c:spPr>
            <c:extLst>
              <c:ext xmlns:c16="http://schemas.microsoft.com/office/drawing/2014/chart" uri="{C3380CC4-5D6E-409C-BE32-E72D297353CC}">
                <c16:uniqueId val="{00000009-FA97-4753-9CDB-D604E3904055}"/>
              </c:ext>
            </c:extLst>
          </c:dPt>
          <c:dPt>
            <c:idx val="5"/>
            <c:bubble3D val="0"/>
            <c:spPr>
              <a:solidFill>
                <a:schemeClr val="accent6"/>
              </a:solidFill>
              <a:ln w="38100">
                <a:solidFill>
                  <a:schemeClr val="accent5">
                    <a:lumMod val="20000"/>
                    <a:lumOff val="80000"/>
                  </a:schemeClr>
                </a:solidFill>
              </a:ln>
              <a:effectLst/>
            </c:spPr>
            <c:extLst>
              <c:ext xmlns:c16="http://schemas.microsoft.com/office/drawing/2014/chart" uri="{C3380CC4-5D6E-409C-BE32-E72D297353CC}">
                <c16:uniqueId val="{0000000B-FA97-4753-9CDB-D604E3904055}"/>
              </c:ext>
            </c:extLst>
          </c:dPt>
          <c:cat>
            <c:strRef>
              <c:f>Ingresos!$B$4:$B$10</c:f>
              <c:strCache>
                <c:ptCount val="6"/>
                <c:pt idx="0">
                  <c:v> Salario</c:v>
                </c:pt>
                <c:pt idx="1">
                  <c:v> Comisiones/bonificaciones</c:v>
                </c:pt>
                <c:pt idx="2">
                  <c:v> Otro 1</c:v>
                </c:pt>
                <c:pt idx="3">
                  <c:v> Otro 2</c:v>
                </c:pt>
                <c:pt idx="4">
                  <c:v> Otro 3</c:v>
                </c:pt>
                <c:pt idx="5">
                  <c:v> Otro 4</c:v>
                </c:pt>
              </c:strCache>
            </c:strRef>
          </c:cat>
          <c:val>
            <c:numRef>
              <c:f>Ingresos!$C$4:$C$10</c:f>
              <c:numCache>
                <c:formatCode>"$"#,##0.00;\-"$"#,##0.00</c:formatCode>
                <c:ptCount val="6"/>
                <c:pt idx="0">
                  <c:v>90000</c:v>
                </c:pt>
                <c:pt idx="1">
                  <c:v>5000</c:v>
                </c:pt>
                <c:pt idx="2">
                  <c:v>30000</c:v>
                </c:pt>
              </c:numCache>
            </c:numRef>
          </c:val>
          <c:extLst>
            <c:ext xmlns:c16="http://schemas.microsoft.com/office/drawing/2014/chart" uri="{C3380CC4-5D6E-409C-BE32-E72D297353CC}">
              <c16:uniqueId val="{0000000C-FA97-4753-9CDB-D604E3904055}"/>
            </c:ext>
          </c:extLst>
        </c:ser>
        <c:dLbls>
          <c:showLegendKey val="0"/>
          <c:showVal val="0"/>
          <c:showCatName val="0"/>
          <c:showSerName val="0"/>
          <c:showPercent val="0"/>
          <c:showBubbleSize val="0"/>
          <c:showLeaderLines val="1"/>
        </c:dLbls>
        <c:firstSliceAng val="0"/>
        <c:holeSize val="78"/>
      </c:doughnutChart>
      <c:spPr>
        <a:noFill/>
        <a:ln w="25400">
          <a:noFill/>
        </a:ln>
        <a:effectLst/>
      </c:spPr>
    </c:plotArea>
    <c:legend>
      <c:legendPos val="t"/>
      <c:layout>
        <c:manualLayout>
          <c:xMode val="edge"/>
          <c:yMode val="edge"/>
          <c:x val="0"/>
          <c:y val="1.6244314489928524E-2"/>
          <c:w val="0.99283882508317023"/>
          <c:h val="0.3610310407105544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lumMod val="75000"/>
                  <a:lumOff val="25000"/>
                </a:schemeClr>
              </a:solidFill>
              <a:latin typeface="Calibri"/>
              <a:ea typeface="Calibri"/>
              <a:cs typeface="Calibri"/>
            </a:defRPr>
          </a:pPr>
          <a:endParaRPr lang="en-US"/>
        </a:p>
      </c:txPr>
    </c:legend>
    <c:plotVisOnly val="1"/>
    <c:dispBlanksAs val="gap"/>
    <c:showDLblsOverMax val="0"/>
  </c:chart>
  <c:spPr>
    <a:noFill/>
    <a:ln w="9525" cap="flat" cmpd="sng" algn="ctr">
      <a:noFill/>
      <a:round/>
    </a:ln>
    <a:effectLst/>
  </c:spPr>
  <c:txPr>
    <a:bodyPr/>
    <a:lstStyle/>
    <a:p>
      <a:pPr>
        <a:defRPr sz="1100">
          <a:solidFill>
            <a:schemeClr val="tx2">
              <a:lumMod val="75000"/>
              <a:lumOff val="25000"/>
            </a:schemeClr>
          </a:solidFill>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32127186391772"/>
          <c:y val="0.50233432078300155"/>
          <c:w val="0.60887245964483439"/>
          <c:h val="0.46644615329516553"/>
        </c:manualLayout>
      </c:layout>
      <c:doughnutChart>
        <c:varyColors val="1"/>
        <c:ser>
          <c:idx val="0"/>
          <c:order val="0"/>
          <c:tx>
            <c:strRef>
              <c:f>Gastos!$C$3</c:f>
              <c:strCache>
                <c:ptCount val="1"/>
                <c:pt idx="0">
                  <c:v>Anual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extLst>
              <c:ext xmlns:c16="http://schemas.microsoft.com/office/drawing/2014/chart" uri="{C3380CC4-5D6E-409C-BE32-E72D297353CC}">
                <c16:uniqueId val="{00000001-969D-4B7D-891C-83B772899D5C}"/>
              </c:ext>
            </c:extLst>
          </c:dPt>
          <c:dPt>
            <c:idx val="1"/>
            <c:bubble3D val="0"/>
            <c:spPr>
              <a:solidFill>
                <a:schemeClr val="accent2"/>
              </a:solidFill>
              <a:ln w="38100">
                <a:solidFill>
                  <a:schemeClr val="accent5">
                    <a:lumMod val="20000"/>
                    <a:lumOff val="80000"/>
                  </a:schemeClr>
                </a:solidFill>
              </a:ln>
              <a:effectLst/>
            </c:spPr>
            <c:extLst>
              <c:ext xmlns:c16="http://schemas.microsoft.com/office/drawing/2014/chart" uri="{C3380CC4-5D6E-409C-BE32-E72D297353CC}">
                <c16:uniqueId val="{00000003-969D-4B7D-891C-83B772899D5C}"/>
              </c:ext>
            </c:extLst>
          </c:dPt>
          <c:dPt>
            <c:idx val="2"/>
            <c:bubble3D val="0"/>
            <c:spPr>
              <a:solidFill>
                <a:schemeClr val="accent3"/>
              </a:solidFill>
              <a:ln w="38100">
                <a:solidFill>
                  <a:schemeClr val="accent5">
                    <a:lumMod val="20000"/>
                    <a:lumOff val="80000"/>
                  </a:schemeClr>
                </a:solidFill>
              </a:ln>
              <a:effectLst/>
            </c:spPr>
            <c:extLst>
              <c:ext xmlns:c16="http://schemas.microsoft.com/office/drawing/2014/chart" uri="{C3380CC4-5D6E-409C-BE32-E72D297353CC}">
                <c16:uniqueId val="{00000005-969D-4B7D-891C-83B772899D5C}"/>
              </c:ext>
            </c:extLst>
          </c:dPt>
          <c:dPt>
            <c:idx val="3"/>
            <c:bubble3D val="0"/>
            <c:spPr>
              <a:solidFill>
                <a:schemeClr val="accent4"/>
              </a:solidFill>
              <a:ln w="38100">
                <a:solidFill>
                  <a:schemeClr val="accent5">
                    <a:lumMod val="20000"/>
                    <a:lumOff val="80000"/>
                  </a:schemeClr>
                </a:solidFill>
              </a:ln>
              <a:effectLst/>
            </c:spPr>
            <c:extLst>
              <c:ext xmlns:c16="http://schemas.microsoft.com/office/drawing/2014/chart" uri="{C3380CC4-5D6E-409C-BE32-E72D297353CC}">
                <c16:uniqueId val="{00000007-969D-4B7D-891C-83B772899D5C}"/>
              </c:ext>
            </c:extLst>
          </c:dPt>
          <c:dPt>
            <c:idx val="4"/>
            <c:bubble3D val="0"/>
            <c:spPr>
              <a:solidFill>
                <a:schemeClr val="accent5"/>
              </a:solidFill>
              <a:ln w="38100">
                <a:solidFill>
                  <a:schemeClr val="accent5">
                    <a:lumMod val="20000"/>
                    <a:lumOff val="80000"/>
                  </a:schemeClr>
                </a:solidFill>
              </a:ln>
              <a:effectLst/>
            </c:spPr>
            <c:extLst>
              <c:ext xmlns:c16="http://schemas.microsoft.com/office/drawing/2014/chart" uri="{C3380CC4-5D6E-409C-BE32-E72D297353CC}">
                <c16:uniqueId val="{00000009-969D-4B7D-891C-83B772899D5C}"/>
              </c:ext>
            </c:extLst>
          </c:dPt>
          <c:dPt>
            <c:idx val="5"/>
            <c:bubble3D val="0"/>
            <c:spPr>
              <a:solidFill>
                <a:schemeClr val="accent6"/>
              </a:solidFill>
              <a:ln w="38100">
                <a:solidFill>
                  <a:schemeClr val="accent5">
                    <a:lumMod val="20000"/>
                    <a:lumOff val="80000"/>
                  </a:schemeClr>
                </a:solidFill>
              </a:ln>
              <a:effectLst/>
            </c:spPr>
            <c:extLst>
              <c:ext xmlns:c16="http://schemas.microsoft.com/office/drawing/2014/chart" uri="{C3380CC4-5D6E-409C-BE32-E72D297353CC}">
                <c16:uniqueId val="{0000000B-969D-4B7D-891C-83B772899D5C}"/>
              </c:ext>
            </c:extLst>
          </c:dPt>
          <c:dPt>
            <c:idx val="6"/>
            <c:bubble3D val="0"/>
            <c:spPr>
              <a:solidFill>
                <a:schemeClr val="accent1">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0D-969D-4B7D-891C-83B772899D5C}"/>
              </c:ext>
            </c:extLst>
          </c:dPt>
          <c:dPt>
            <c:idx val="7"/>
            <c:bubble3D val="0"/>
            <c:spPr>
              <a:solidFill>
                <a:schemeClr val="accent2">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0F-969D-4B7D-891C-83B772899D5C}"/>
              </c:ext>
            </c:extLst>
          </c:dPt>
          <c:dPt>
            <c:idx val="8"/>
            <c:bubble3D val="0"/>
            <c:spPr>
              <a:solidFill>
                <a:schemeClr val="accent3">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1-969D-4B7D-891C-83B772899D5C}"/>
              </c:ext>
            </c:extLst>
          </c:dPt>
          <c:dPt>
            <c:idx val="9"/>
            <c:bubble3D val="0"/>
            <c:spPr>
              <a:solidFill>
                <a:schemeClr val="accent4">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3-969D-4B7D-891C-83B772899D5C}"/>
              </c:ext>
            </c:extLst>
          </c:dPt>
          <c:dPt>
            <c:idx val="10"/>
            <c:bubble3D val="0"/>
            <c:spPr>
              <a:solidFill>
                <a:schemeClr val="accent5">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5-969D-4B7D-891C-83B772899D5C}"/>
              </c:ext>
            </c:extLst>
          </c:dPt>
          <c:dPt>
            <c:idx val="11"/>
            <c:bubble3D val="0"/>
            <c:spPr>
              <a:solidFill>
                <a:schemeClr val="accent6">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7-969D-4B7D-891C-83B772899D5C}"/>
              </c:ext>
            </c:extLst>
          </c:dPt>
          <c:dPt>
            <c:idx val="12"/>
            <c:bubble3D val="0"/>
            <c:spPr>
              <a:solidFill>
                <a:schemeClr val="accent1">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9-969D-4B7D-891C-83B772899D5C}"/>
              </c:ext>
            </c:extLst>
          </c:dPt>
          <c:dPt>
            <c:idx val="13"/>
            <c:bubble3D val="0"/>
            <c:spPr>
              <a:solidFill>
                <a:schemeClr val="accent2">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B-969D-4B7D-891C-83B772899D5C}"/>
              </c:ext>
            </c:extLst>
          </c:dPt>
          <c:dPt>
            <c:idx val="14"/>
            <c:bubble3D val="0"/>
            <c:spPr>
              <a:solidFill>
                <a:schemeClr val="accent3">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D-969D-4B7D-891C-83B772899D5C}"/>
              </c:ext>
            </c:extLst>
          </c:dPt>
          <c:dPt>
            <c:idx val="15"/>
            <c:bubble3D val="0"/>
            <c:spPr>
              <a:solidFill>
                <a:schemeClr val="accent4">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F-969D-4B7D-891C-83B772899D5C}"/>
              </c:ext>
            </c:extLst>
          </c:dPt>
          <c:dPt>
            <c:idx val="16"/>
            <c:bubble3D val="0"/>
            <c:spPr>
              <a:solidFill>
                <a:schemeClr val="accent5">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21-969D-4B7D-891C-83B772899D5C}"/>
              </c:ext>
            </c:extLst>
          </c:dPt>
          <c:dPt>
            <c:idx val="17"/>
            <c:bubble3D val="0"/>
            <c:spPr>
              <a:solidFill>
                <a:schemeClr val="accent6">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23-969D-4B7D-891C-83B772899D5C}"/>
              </c:ext>
            </c:extLst>
          </c:dPt>
          <c:dPt>
            <c:idx val="18"/>
            <c:bubble3D val="0"/>
            <c:spPr>
              <a:solidFill>
                <a:schemeClr val="accent1">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5-969D-4B7D-891C-83B772899D5C}"/>
              </c:ext>
            </c:extLst>
          </c:dPt>
          <c:dPt>
            <c:idx val="19"/>
            <c:bubble3D val="0"/>
            <c:spPr>
              <a:solidFill>
                <a:schemeClr val="accent2">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7-969D-4B7D-891C-83B772899D5C}"/>
              </c:ext>
            </c:extLst>
          </c:dPt>
          <c:dPt>
            <c:idx val="20"/>
            <c:bubble3D val="0"/>
            <c:spPr>
              <a:solidFill>
                <a:schemeClr val="accent3">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9-969D-4B7D-891C-83B772899D5C}"/>
              </c:ext>
            </c:extLst>
          </c:dPt>
          <c:cat>
            <c:strRef>
              <c:f>Gastos!$B$4:$B$22</c:f>
              <c:strCache>
                <c:ptCount val="18"/>
                <c:pt idx="0">
                  <c:v> Federal/SS/Medicare</c:v>
                </c:pt>
                <c:pt idx="1">
                  <c:v> Impuesto estatal sobre la renta</c:v>
                </c:pt>
                <c:pt idx="2">
                  <c:v> Impuestos/cargos sobre vehículos</c:v>
                </c:pt>
                <c:pt idx="3">
                  <c:v> Pagos de vehículo</c:v>
                </c:pt>
                <c:pt idx="4">
                  <c:v> Hipoteca/alquiler</c:v>
                </c:pt>
                <c:pt idx="5">
                  <c:v> Seguro</c:v>
                </c:pt>
                <c:pt idx="6">
                  <c:v> Electricidad</c:v>
                </c:pt>
                <c:pt idx="7">
                  <c:v> Gas</c:v>
                </c:pt>
                <c:pt idx="8">
                  <c:v> Agua/alcantarillado</c:v>
                </c:pt>
                <c:pt idx="9">
                  <c:v> Residuos</c:v>
                </c:pt>
                <c:pt idx="10">
                  <c:v> Teléfono</c:v>
                </c:pt>
                <c:pt idx="11">
                  <c:v> Internet</c:v>
                </c:pt>
                <c:pt idx="12">
                  <c:v> Primas de vida/discapacidad</c:v>
                </c:pt>
                <c:pt idx="13">
                  <c:v> Comida</c:v>
                </c:pt>
                <c:pt idx="14">
                  <c:v> Ropa</c:v>
                </c:pt>
                <c:pt idx="15">
                  <c:v> Medicina/Odontología/Radiografías</c:v>
                </c:pt>
                <c:pt idx="16">
                  <c:v> Otro 1</c:v>
                </c:pt>
                <c:pt idx="17">
                  <c:v> Otro 2</c:v>
                </c:pt>
              </c:strCache>
            </c:strRef>
          </c:cat>
          <c:val>
            <c:numRef>
              <c:f>Gastos!$C$4:$C$22</c:f>
              <c:numCache>
                <c:formatCode>"$"#,##0.00;\-"$"#,##0.00</c:formatCode>
                <c:ptCount val="18"/>
                <c:pt idx="0">
                  <c:v>15000</c:v>
                </c:pt>
                <c:pt idx="1">
                  <c:v>2500</c:v>
                </c:pt>
                <c:pt idx="2">
                  <c:v>200</c:v>
                </c:pt>
                <c:pt idx="3">
                  <c:v>4000</c:v>
                </c:pt>
                <c:pt idx="4">
                  <c:v>15000</c:v>
                </c:pt>
                <c:pt idx="5">
                  <c:v>250</c:v>
                </c:pt>
                <c:pt idx="6">
                  <c:v>1200</c:v>
                </c:pt>
                <c:pt idx="7">
                  <c:v>600</c:v>
                </c:pt>
                <c:pt idx="8">
                  <c:v>600</c:v>
                </c:pt>
                <c:pt idx="9">
                  <c:v>150</c:v>
                </c:pt>
                <c:pt idx="10">
                  <c:v>600</c:v>
                </c:pt>
                <c:pt idx="11">
                  <c:v>600</c:v>
                </c:pt>
                <c:pt idx="12">
                  <c:v>1500</c:v>
                </c:pt>
                <c:pt idx="13">
                  <c:v>5000</c:v>
                </c:pt>
                <c:pt idx="14">
                  <c:v>1200</c:v>
                </c:pt>
                <c:pt idx="15">
                  <c:v>600</c:v>
                </c:pt>
              </c:numCache>
            </c:numRef>
          </c:val>
          <c:extLst>
            <c:ext xmlns:c16="http://schemas.microsoft.com/office/drawing/2014/chart" uri="{C3380CC4-5D6E-409C-BE32-E72D297353CC}">
              <c16:uniqueId val="{0000002A-969D-4B7D-891C-83B772899D5C}"/>
            </c:ext>
          </c:extLst>
        </c:ser>
        <c:dLbls>
          <c:showLegendKey val="0"/>
          <c:showVal val="0"/>
          <c:showCatName val="0"/>
          <c:showSerName val="0"/>
          <c:showPercent val="0"/>
          <c:showBubbleSize val="0"/>
          <c:showLeaderLines val="1"/>
        </c:dLbls>
        <c:firstSliceAng val="0"/>
        <c:holeSize val="78"/>
      </c:doughnutChart>
      <c:spPr>
        <a:noFill/>
        <a:ln>
          <a:noFill/>
        </a:ln>
        <a:effectLst/>
      </c:spPr>
    </c:plotArea>
    <c:legend>
      <c:legendPos val="t"/>
      <c:layout>
        <c:manualLayout>
          <c:xMode val="edge"/>
          <c:yMode val="edge"/>
          <c:x val="1.0597860935135553E-3"/>
          <c:y val="3.2488628979857048E-2"/>
          <c:w val="0.99136596475058936"/>
          <c:h val="0.4658091715143793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lumMod val="75000"/>
                  <a:lumOff val="25000"/>
                </a:schemeClr>
              </a:solidFill>
              <a:latin typeface="Calibri"/>
              <a:ea typeface="Calibri"/>
              <a:cs typeface="Calibri"/>
            </a:defRPr>
          </a:pPr>
          <a:endParaRPr lang="en-US"/>
        </a:p>
      </c:txPr>
    </c:legend>
    <c:plotVisOnly val="1"/>
    <c:dispBlanksAs val="gap"/>
    <c:showDLblsOverMax val="0"/>
  </c:chart>
  <c:spPr>
    <a:noFill/>
    <a:ln w="9525" cap="flat" cmpd="sng" algn="ctr">
      <a:noFill/>
      <a:round/>
    </a:ln>
    <a:effectLst/>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86937415265841"/>
          <c:y val="0.49840703391608221"/>
          <c:w val="0.61626161233662591"/>
          <c:h val="0.47210684921694734"/>
        </c:manualLayout>
      </c:layout>
      <c:doughnutChart>
        <c:varyColors val="1"/>
        <c:ser>
          <c:idx val="0"/>
          <c:order val="0"/>
          <c:tx>
            <c:strRef>
              <c:f>Discrecional!$C$3</c:f>
              <c:strCache>
                <c:ptCount val="1"/>
                <c:pt idx="0">
                  <c:v>Anual  </c:v>
                </c:pt>
              </c:strCache>
            </c:strRef>
          </c:tx>
          <c:spPr>
            <a:ln w="38100">
              <a:solidFill>
                <a:schemeClr val="accent5">
                  <a:lumMod val="20000"/>
                  <a:lumOff val="80000"/>
                </a:schemeClr>
              </a:solidFill>
            </a:ln>
          </c:spPr>
          <c:cat>
            <c:strRef>
              <c:f>Discrecional!$B$4:$B$15</c:f>
              <c:strCache>
                <c:ptCount val="11"/>
                <c:pt idx="0">
                  <c:v> Cenas</c:v>
                </c:pt>
                <c:pt idx="1">
                  <c:v> Regalos</c:v>
                </c:pt>
                <c:pt idx="2">
                  <c:v> Viajes</c:v>
                </c:pt>
                <c:pt idx="3">
                  <c:v> Entretenimiento</c:v>
                </c:pt>
                <c:pt idx="4">
                  <c:v> Cuidado personal</c:v>
                </c:pt>
                <c:pt idx="5">
                  <c:v> Compras</c:v>
                </c:pt>
                <c:pt idx="6">
                  <c:v> Beneficencia</c:v>
                </c:pt>
                <c:pt idx="7">
                  <c:v> Club/membresías</c:v>
                </c:pt>
                <c:pt idx="8">
                  <c:v> Reformas del hogar</c:v>
                </c:pt>
                <c:pt idx="9">
                  <c:v> Otro 1</c:v>
                </c:pt>
                <c:pt idx="10">
                  <c:v> Otro 2</c:v>
                </c:pt>
              </c:strCache>
            </c:strRef>
          </c:cat>
          <c:val>
            <c:numRef>
              <c:f>Discrecional!$C$4:$C$15</c:f>
              <c:numCache>
                <c:formatCode>"$"#,##0.00;\-"$"#,##0.00</c:formatCode>
                <c:ptCount val="11"/>
                <c:pt idx="0">
                  <c:v>1200</c:v>
                </c:pt>
                <c:pt idx="1">
                  <c:v>600</c:v>
                </c:pt>
                <c:pt idx="2">
                  <c:v>2250</c:v>
                </c:pt>
                <c:pt idx="3">
                  <c:v>1200</c:v>
                </c:pt>
                <c:pt idx="4">
                  <c:v>300</c:v>
                </c:pt>
                <c:pt idx="5">
                  <c:v>2000</c:v>
                </c:pt>
                <c:pt idx="6">
                  <c:v>600</c:v>
                </c:pt>
                <c:pt idx="7">
                  <c:v>300</c:v>
                </c:pt>
                <c:pt idx="8">
                  <c:v>4800</c:v>
                </c:pt>
              </c:numCache>
            </c:numRef>
          </c:val>
          <c:extLst>
            <c:ext xmlns:c16="http://schemas.microsoft.com/office/drawing/2014/chart" uri="{C3380CC4-5D6E-409C-BE32-E72D297353CC}">
              <c16:uniqueId val="{00000000-CEDB-448A-A4A6-2D38238111FD}"/>
            </c:ext>
          </c:extLst>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0"/>
          <c:y val="1.2995451591942819E-2"/>
          <c:w val="0.99838712908977978"/>
          <c:h val="0.48411927483992606"/>
        </c:manualLayout>
      </c:layout>
      <c:overlay val="0"/>
      <c:txPr>
        <a:bodyPr/>
        <a:lstStyle/>
        <a:p>
          <a:pPr>
            <a:defRPr>
              <a:latin typeface="Calibri"/>
              <a:ea typeface="Calibri"/>
              <a:cs typeface="Calibri"/>
            </a:defRPr>
          </a:pPr>
          <a:endParaRPr lang="en-US"/>
        </a:p>
      </c:txPr>
    </c:legend>
    <c:plotVisOnly val="1"/>
    <c:dispBlanksAs val="gap"/>
    <c:showDLblsOverMax val="0"/>
  </c:chart>
  <c:spPr>
    <a:noFill/>
    <a:ln>
      <a:noFill/>
    </a:ln>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46913837757035"/>
          <c:y val="0.51883982338465007"/>
          <c:w val="0.60160857281374858"/>
          <c:h val="0.46029505814697141"/>
        </c:manualLayout>
      </c:layout>
      <c:doughnutChart>
        <c:varyColors val="1"/>
        <c:ser>
          <c:idx val="0"/>
          <c:order val="0"/>
          <c:tx>
            <c:strRef>
              <c:f>Ahorros!$C$3</c:f>
              <c:strCache>
                <c:ptCount val="1"/>
                <c:pt idx="0">
                  <c:v>Anual  </c:v>
                </c:pt>
              </c:strCache>
            </c:strRef>
          </c:tx>
          <c:spPr>
            <a:ln w="38100">
              <a:solidFill>
                <a:schemeClr val="accent5">
                  <a:lumMod val="20000"/>
                  <a:lumOff val="80000"/>
                </a:schemeClr>
              </a:solidFill>
            </a:ln>
          </c:spPr>
          <c:cat>
            <c:strRef>
              <c:f>Ahorros!$B$4:$B$9</c:f>
              <c:strCache>
                <c:ptCount val="5"/>
                <c:pt idx="0">
                  <c:v> Reservas de efectivo</c:v>
                </c:pt>
                <c:pt idx="1">
                  <c:v> 401(k)/Etc.</c:v>
                </c:pt>
                <c:pt idx="2">
                  <c:v> Ahorros/inversión</c:v>
                </c:pt>
                <c:pt idx="3">
                  <c:v> Otro 1</c:v>
                </c:pt>
                <c:pt idx="4">
                  <c:v> Otro 2</c:v>
                </c:pt>
              </c:strCache>
            </c:strRef>
          </c:cat>
          <c:val>
            <c:numRef>
              <c:f>Ahorros!$C$4:$C$9</c:f>
              <c:numCache>
                <c:formatCode>"$"#,##0.00;\-"$"#,##0.00</c:formatCode>
                <c:ptCount val="5"/>
                <c:pt idx="0">
                  <c:v>5000</c:v>
                </c:pt>
                <c:pt idx="1">
                  <c:v>12000</c:v>
                </c:pt>
                <c:pt idx="2">
                  <c:v>6000</c:v>
                </c:pt>
              </c:numCache>
            </c:numRef>
          </c:val>
          <c:extLst>
            <c:ext xmlns:c16="http://schemas.microsoft.com/office/drawing/2014/chart" uri="{C3380CC4-5D6E-409C-BE32-E72D297353CC}">
              <c16:uniqueId val="{00000000-B1DC-4291-A166-A4BE4CF98998}"/>
            </c:ext>
          </c:extLst>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2.6922483047815898E-2"/>
          <c:y val="9.7465886939571145E-3"/>
          <c:w val="0.94281491397859651"/>
          <c:h val="0.48001540012176847"/>
        </c:manualLayout>
      </c:layout>
      <c:overlay val="0"/>
      <c:txPr>
        <a:bodyPr/>
        <a:lstStyle/>
        <a:p>
          <a:pPr>
            <a:defRPr>
              <a:latin typeface="Calibri"/>
              <a:ea typeface="Calibri"/>
              <a:cs typeface="Calibri"/>
            </a:defRPr>
          </a:pPr>
          <a:endParaRPr lang="en-US"/>
        </a:p>
      </c:txPr>
    </c:legend>
    <c:plotVisOnly val="1"/>
    <c:dispBlanksAs val="gap"/>
    <c:showDLblsOverMax val="0"/>
  </c:chart>
  <c:spPr>
    <a:noFill/>
    <a:ln>
      <a:noFill/>
    </a:ln>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Gu&#237;a'!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Flujo de efectivo anual'!A1"/><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hyperlink" Target="#'Flujo de efectivo mensual'!A1"/></Relationships>
</file>

<file path=xl/drawings/_rels/drawing4.xml.rels><?xml version="1.0" encoding="UTF-8" standalone="yes"?>
<Relationships xmlns="http://schemas.openxmlformats.org/package/2006/relationships"><Relationship Id="rId1" Type="http://schemas.openxmlformats.org/officeDocument/2006/relationships/hyperlink" Target="#'Resumen mensual'!A1"/></Relationships>
</file>

<file path=xl/drawings/_rels/drawing5.xml.rels><?xml version="1.0" encoding="UTF-8" standalone="yes"?>
<Relationships xmlns="http://schemas.openxmlformats.org/package/2006/relationships"><Relationship Id="rId1" Type="http://schemas.openxmlformats.org/officeDocument/2006/relationships/hyperlink" Target="#'Ingresos'!A1"/></Relationships>
</file>

<file path=xl/drawings/_rels/drawing6.xml.rels><?xml version="1.0" encoding="UTF-8" standalone="yes"?>
<Relationships xmlns="http://schemas.openxmlformats.org/package/2006/relationships"><Relationship Id="rId1" Type="http://schemas.openxmlformats.org/officeDocument/2006/relationships/hyperlink" Target="#'Gastos'!A1"/></Relationships>
</file>

<file path=xl/drawings/_rels/drawing7.xml.rels><?xml version="1.0" encoding="UTF-8" standalone="yes"?>
<Relationships xmlns="http://schemas.openxmlformats.org/package/2006/relationships"><Relationship Id="rId1" Type="http://schemas.openxmlformats.org/officeDocument/2006/relationships/hyperlink" Target="#'Discrecional'!A1"/></Relationships>
</file>

<file path=xl/drawings/_rels/drawing8.xml.rels><?xml version="1.0" encoding="UTF-8" standalone="yes"?>
<Relationships xmlns="http://schemas.openxmlformats.org/package/2006/relationships"><Relationship Id="rId1" Type="http://schemas.openxmlformats.org/officeDocument/2006/relationships/hyperlink" Target="#'Ahorros'!A1"/></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0</xdr:row>
      <xdr:rowOff>0</xdr:rowOff>
    </xdr:from>
    <xdr:to>
      <xdr:col>7</xdr:col>
      <xdr:colOff>0</xdr:colOff>
      <xdr:row>0</xdr:row>
      <xdr:rowOff>468000</xdr:rowOff>
    </xdr:to>
    <xdr:sp macro="" textlink="">
      <xdr:nvSpPr>
        <xdr:cNvPr id="12" name="Rectángulo 11" descr="Navigation button to cell A1 in this  worksheet">
          <a:hlinkClick xmlns:r="http://schemas.openxmlformats.org/officeDocument/2006/relationships" r:id="rId1" tooltip="Selecciona para ir a la celda A1 en esta hoja de cálculo."/>
          <a:extLst>
            <a:ext uri="{FF2B5EF4-FFF2-40B4-BE49-F238E27FC236}">
              <a16:creationId xmlns:a16="http://schemas.microsoft.com/office/drawing/2014/main" id="{00000000-0008-0000-0000-00000C000000}"/>
            </a:ext>
          </a:extLst>
        </xdr:cNvPr>
        <xdr:cNvSpPr/>
      </xdr:nvSpPr>
      <xdr:spPr>
        <a:xfrm>
          <a:off x="7962900" y="0"/>
          <a:ext cx="1108075" cy="4680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1200" b="1">
              <a:solidFill>
                <a:schemeClr val="accent1">
                  <a:lumMod val="40000"/>
                  <a:lumOff val="60000"/>
                </a:schemeClr>
              </a:solidFill>
              <a:latin typeface="Calibri" panose="020F0502020204030204" pitchFamily="34" charset="0"/>
            </a:rPr>
            <a:t>GUÍA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3173</xdr:colOff>
      <xdr:row>0</xdr:row>
      <xdr:rowOff>469901</xdr:rowOff>
    </xdr:from>
    <xdr:to>
      <xdr:col>5</xdr:col>
      <xdr:colOff>1523999</xdr:colOff>
      <xdr:row>2</xdr:row>
      <xdr:rowOff>19050</xdr:rowOff>
    </xdr:to>
    <xdr:sp macro="" textlink="">
      <xdr:nvSpPr>
        <xdr:cNvPr id="2" name="Rectángulo con las esquinas de un lado redondeadas 18" descr="Rounded rectangle">
          <a:extLst>
            <a:ext uri="{FF2B5EF4-FFF2-40B4-BE49-F238E27FC236}">
              <a16:creationId xmlns:a16="http://schemas.microsoft.com/office/drawing/2014/main" id="{00000000-0008-0000-0100-000002000000}"/>
            </a:ext>
          </a:extLst>
        </xdr:cNvPr>
        <xdr:cNvSpPr/>
      </xdr:nvSpPr>
      <xdr:spPr>
        <a:xfrm>
          <a:off x="184148" y="469901"/>
          <a:ext cx="5969001" cy="444499"/>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1</xdr:col>
      <xdr:colOff>0</xdr:colOff>
      <xdr:row>4</xdr:row>
      <xdr:rowOff>0</xdr:rowOff>
    </xdr:from>
    <xdr:to>
      <xdr:col>3</xdr:col>
      <xdr:colOff>546100</xdr:colOff>
      <xdr:row>4</xdr:row>
      <xdr:rowOff>3909060</xdr:rowOff>
    </xdr:to>
    <xdr:graphicFrame macro="">
      <xdr:nvGraphicFramePr>
        <xdr:cNvPr id="3" name="Gráfico 2" descr="Pie chart showing income from different sources">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19049</xdr:colOff>
      <xdr:row>0</xdr:row>
      <xdr:rowOff>0</xdr:rowOff>
    </xdr:from>
    <xdr:to>
      <xdr:col>8</xdr:col>
      <xdr:colOff>152399</xdr:colOff>
      <xdr:row>1</xdr:row>
      <xdr:rowOff>0</xdr:rowOff>
    </xdr:to>
    <xdr:sp macro="" textlink="">
      <xdr:nvSpPr>
        <xdr:cNvPr id="4" name="Rectángulo 3" descr="Navigation button to Annual Cash Flow worksheet">
          <a:hlinkClick xmlns:r="http://schemas.openxmlformats.org/officeDocument/2006/relationships" r:id="rId2" tooltip="Selecciona para ir a la celda A1 en esta hoja de cálculo."/>
          <a:extLst>
            <a:ext uri="{FF2B5EF4-FFF2-40B4-BE49-F238E27FC236}">
              <a16:creationId xmlns:a16="http://schemas.microsoft.com/office/drawing/2014/main" id="{00000000-0008-0000-0100-000004000000}"/>
            </a:ext>
          </a:extLst>
        </xdr:cNvPr>
        <xdr:cNvSpPr/>
      </xdr:nvSpPr>
      <xdr:spPr>
        <a:xfrm>
          <a:off x="7715249" y="0"/>
          <a:ext cx="16668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solidFill>
                <a:schemeClr val="accent1">
                  <a:lumMod val="40000"/>
                  <a:lumOff val="60000"/>
                </a:schemeClr>
              </a:solidFill>
              <a:effectLst/>
              <a:latin typeface="+mj-lt"/>
              <a:ea typeface="+mn-ea"/>
              <a:cs typeface="+mn-cs"/>
            </a:rPr>
            <a:t>FLUJO DE </a:t>
          </a:r>
        </a:p>
        <a:p>
          <a:pPr algn="ctr"/>
          <a:r>
            <a:rPr lang="es-ES" sz="1200" b="1">
              <a:solidFill>
                <a:schemeClr val="accent1">
                  <a:lumMod val="40000"/>
                  <a:lumOff val="60000"/>
                </a:schemeClr>
              </a:solidFill>
              <a:effectLst/>
              <a:latin typeface="+mj-lt"/>
              <a:ea typeface="+mn-ea"/>
              <a:cs typeface="+mn-cs"/>
            </a:rPr>
            <a:t>EFECTIVO ANUAL</a:t>
          </a:r>
          <a:endParaRPr lang="es-mx" sz="1200" b="1">
            <a:solidFill>
              <a:schemeClr val="accent1">
                <a:lumMod val="40000"/>
                <a:lumOff val="60000"/>
              </a:schemeClr>
            </a:solidFill>
            <a:latin typeface="+mj-lt"/>
          </a:endParaRPr>
        </a:p>
      </xdr:txBody>
    </xdr:sp>
    <xdr:clientData/>
  </xdr:twoCellAnchor>
  <xdr:oneCellAnchor>
    <xdr:from>
      <xdr:col>4</xdr:col>
      <xdr:colOff>171449</xdr:colOff>
      <xdr:row>4</xdr:row>
      <xdr:rowOff>0</xdr:rowOff>
    </xdr:from>
    <xdr:ext cx="4533901" cy="3909060"/>
    <xdr:graphicFrame macro="">
      <xdr:nvGraphicFramePr>
        <xdr:cNvPr id="5" name="Gráfico 4" descr="Pie chart showing expenses summary">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9</xdr:col>
      <xdr:colOff>18394</xdr:colOff>
      <xdr:row>3</xdr:row>
      <xdr:rowOff>203200</xdr:rowOff>
    </xdr:from>
    <xdr:ext cx="3505855" cy="3907882"/>
    <xdr:graphicFrame macro="">
      <xdr:nvGraphicFramePr>
        <xdr:cNvPr id="6" name="Gráfico 5" descr="Pie chart showing discretionary summary">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13</xdr:col>
      <xdr:colOff>1</xdr:colOff>
      <xdr:row>4</xdr:row>
      <xdr:rowOff>0</xdr:rowOff>
    </xdr:from>
    <xdr:ext cx="3473449" cy="3909060"/>
    <xdr:graphicFrame macro="">
      <xdr:nvGraphicFramePr>
        <xdr:cNvPr id="7" name="Gráfico 6" descr="Pie chart showing savings and investments summary">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177799</xdr:colOff>
      <xdr:row>0</xdr:row>
      <xdr:rowOff>457201</xdr:rowOff>
    </xdr:from>
    <xdr:to>
      <xdr:col>5</xdr:col>
      <xdr:colOff>9525</xdr:colOff>
      <xdr:row>2</xdr:row>
      <xdr:rowOff>9907</xdr:rowOff>
    </xdr:to>
    <xdr:sp macro="" textlink="">
      <xdr:nvSpPr>
        <xdr:cNvPr id="6" name="Rectángulo con las esquinas de un lado redondeadas 5" descr="Rounded rectangle">
          <a:extLst>
            <a:ext uri="{FF2B5EF4-FFF2-40B4-BE49-F238E27FC236}">
              <a16:creationId xmlns:a16="http://schemas.microsoft.com/office/drawing/2014/main" id="{00000000-0008-0000-0200-000006000000}"/>
            </a:ext>
          </a:extLst>
        </xdr:cNvPr>
        <xdr:cNvSpPr/>
      </xdr:nvSpPr>
      <xdr:spPr>
        <a:xfrm>
          <a:off x="177799" y="457201"/>
          <a:ext cx="5908676" cy="448056"/>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9</xdr:col>
      <xdr:colOff>22223</xdr:colOff>
      <xdr:row>0</xdr:row>
      <xdr:rowOff>0</xdr:rowOff>
    </xdr:from>
    <xdr:to>
      <xdr:col>9</xdr:col>
      <xdr:colOff>1533524</xdr:colOff>
      <xdr:row>1</xdr:row>
      <xdr:rowOff>0</xdr:rowOff>
    </xdr:to>
    <xdr:sp macro="" textlink="">
      <xdr:nvSpPr>
        <xdr:cNvPr id="25" name="Rectángulo 24" descr="Navigation button to cell A1 in this worksheet">
          <a:hlinkClick xmlns:r="http://schemas.openxmlformats.org/officeDocument/2006/relationships" r:id="rId1" tooltip="Selecciona para ir a la celda A1 en esta hoja de cálculo."/>
          <a:extLst>
            <a:ext uri="{FF2B5EF4-FFF2-40B4-BE49-F238E27FC236}">
              <a16:creationId xmlns:a16="http://schemas.microsoft.com/office/drawing/2014/main" id="{00000000-0008-0000-0200-000019000000}"/>
            </a:ext>
          </a:extLst>
        </xdr:cNvPr>
        <xdr:cNvSpPr/>
      </xdr:nvSpPr>
      <xdr:spPr>
        <a:xfrm>
          <a:off x="12042773" y="0"/>
          <a:ext cx="1511301"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1200" b="1">
              <a:solidFill>
                <a:schemeClr val="accent1">
                  <a:lumMod val="40000"/>
                  <a:lumOff val="60000"/>
                </a:schemeClr>
              </a:solidFill>
              <a:latin typeface="Calibri" panose="020F0502020204030204" pitchFamily="34" charset="0"/>
              <a:ea typeface="+mn-ea"/>
              <a:cs typeface="+mn-cs"/>
            </a:rPr>
            <a:t>FLUJO </a:t>
          </a:r>
          <a:r>
            <a:rPr lang="es-mx" sz="1200" b="1" baseline="0">
              <a:solidFill>
                <a:schemeClr val="accent1">
                  <a:lumMod val="40000"/>
                  <a:lumOff val="60000"/>
                </a:schemeClr>
              </a:solidFill>
              <a:latin typeface="Calibri" panose="020F0502020204030204" pitchFamily="34" charset="0"/>
              <a:ea typeface="+mn-ea"/>
              <a:cs typeface="+mn-cs"/>
            </a:rPr>
            <a:t>DE </a:t>
          </a:r>
        </a:p>
        <a:p>
          <a:pPr algn="ctr" rtl="0"/>
          <a:r>
            <a:rPr lang="es-mx" sz="1200" b="1" baseline="0">
              <a:solidFill>
                <a:schemeClr val="accent1">
                  <a:lumMod val="40000"/>
                  <a:lumOff val="60000"/>
                </a:schemeClr>
              </a:solidFill>
              <a:latin typeface="Calibri" panose="020F0502020204030204" pitchFamily="34" charset="0"/>
              <a:ea typeface="+mn-ea"/>
              <a:cs typeface="+mn-cs"/>
            </a:rPr>
            <a:t>EFECTIVO MENSUAL</a:t>
          </a:r>
          <a:endParaRPr lang="en-US" sz="1200" b="1">
            <a:solidFill>
              <a:schemeClr val="accent1">
                <a:lumMod val="40000"/>
                <a:lumOff val="60000"/>
              </a:schemeClr>
            </a:solidFill>
            <a:latin typeface="Calibri" panose="020F0502020204030204" pitchFamily="34"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177800</xdr:colOff>
      <xdr:row>0</xdr:row>
      <xdr:rowOff>488949</xdr:rowOff>
    </xdr:from>
    <xdr:to>
      <xdr:col>5</xdr:col>
      <xdr:colOff>0</xdr:colOff>
      <xdr:row>1</xdr:row>
      <xdr:rowOff>390906</xdr:rowOff>
    </xdr:to>
    <xdr:sp macro="" textlink="">
      <xdr:nvSpPr>
        <xdr:cNvPr id="2" name="Rectángulo con las esquinas de un lado redondeadas 5" descr="Rounded rectangle">
          <a:extLst>
            <a:ext uri="{FF2B5EF4-FFF2-40B4-BE49-F238E27FC236}">
              <a16:creationId xmlns:a16="http://schemas.microsoft.com/office/drawing/2014/main" id="{00000000-0008-0000-0300-000002000000}"/>
            </a:ext>
          </a:extLst>
        </xdr:cNvPr>
        <xdr:cNvSpPr/>
      </xdr:nvSpPr>
      <xdr:spPr>
        <a:xfrm>
          <a:off x="177800" y="488949"/>
          <a:ext cx="5143500" cy="397257"/>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31749</xdr:colOff>
      <xdr:row>0</xdr:row>
      <xdr:rowOff>0</xdr:rowOff>
    </xdr:from>
    <xdr:to>
      <xdr:col>7</xdr:col>
      <xdr:colOff>1381124</xdr:colOff>
      <xdr:row>1</xdr:row>
      <xdr:rowOff>0</xdr:rowOff>
    </xdr:to>
    <xdr:sp macro="" textlink="">
      <xdr:nvSpPr>
        <xdr:cNvPr id="9" name="Rectángulo 8" descr="Navigation button to cell A1 in this worksheet">
          <a:hlinkClick xmlns:r="http://schemas.openxmlformats.org/officeDocument/2006/relationships" r:id="rId1" tooltip="Selecciona para ir a la celda A1 en esta hoja de cálculo."/>
          <a:extLst>
            <a:ext uri="{FF2B5EF4-FFF2-40B4-BE49-F238E27FC236}">
              <a16:creationId xmlns:a16="http://schemas.microsoft.com/office/drawing/2014/main" id="{00000000-0008-0000-0300-000009000000}"/>
            </a:ext>
          </a:extLst>
        </xdr:cNvPr>
        <xdr:cNvSpPr/>
      </xdr:nvSpPr>
      <xdr:spPr>
        <a:xfrm>
          <a:off x="7851774" y="0"/>
          <a:ext cx="13493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1200" b="1">
              <a:solidFill>
                <a:schemeClr val="accent1">
                  <a:lumMod val="40000"/>
                  <a:lumOff val="60000"/>
                </a:schemeClr>
              </a:solidFill>
              <a:latin typeface="Calibri" panose="020F0502020204030204" pitchFamily="34" charset="0"/>
              <a:ea typeface="+mn-ea"/>
              <a:cs typeface="+mn-cs"/>
            </a:rPr>
            <a:t>RESUMEN </a:t>
          </a:r>
          <a:r>
            <a:rPr lang="es-MX" sz="1200" b="1" baseline="0">
              <a:solidFill>
                <a:schemeClr val="accent1">
                  <a:lumMod val="40000"/>
                  <a:lumOff val="60000"/>
                </a:schemeClr>
              </a:solidFill>
              <a:effectLst/>
              <a:latin typeface="+mj-lt"/>
              <a:ea typeface="+mn-ea"/>
              <a:cs typeface="+mn-cs"/>
            </a:rPr>
            <a:t>MENSUAL</a:t>
          </a:r>
          <a:r>
            <a:rPr lang="es-mx" sz="1200" b="1">
              <a:solidFill>
                <a:schemeClr val="accent1">
                  <a:lumMod val="40000"/>
                  <a:lumOff val="60000"/>
                </a:schemeClr>
              </a:solidFill>
              <a:latin typeface="Calibri" panose="020F0502020204030204" pitchFamily="34" charset="0"/>
              <a:ea typeface="+mn-ea"/>
              <a:cs typeface="+mn-c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3173</xdr:colOff>
      <xdr:row>0</xdr:row>
      <xdr:rowOff>482600</xdr:rowOff>
    </xdr:from>
    <xdr:to>
      <xdr:col>4</xdr:col>
      <xdr:colOff>1066800</xdr:colOff>
      <xdr:row>2</xdr:row>
      <xdr:rowOff>19050</xdr:rowOff>
    </xdr:to>
    <xdr:sp macro="" textlink="">
      <xdr:nvSpPr>
        <xdr:cNvPr id="2" name="Rectángulo con las esquinas de un lado redondeadas 18" descr="Rounded rectangle">
          <a:extLst>
            <a:ext uri="{FF2B5EF4-FFF2-40B4-BE49-F238E27FC236}">
              <a16:creationId xmlns:a16="http://schemas.microsoft.com/office/drawing/2014/main" id="{00000000-0008-0000-0400-000002000000}"/>
            </a:ext>
          </a:extLst>
        </xdr:cNvPr>
        <xdr:cNvSpPr/>
      </xdr:nvSpPr>
      <xdr:spPr>
        <a:xfrm>
          <a:off x="174623" y="482600"/>
          <a:ext cx="5492752" cy="431800"/>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19050</xdr:colOff>
      <xdr:row>0</xdr:row>
      <xdr:rowOff>0</xdr:rowOff>
    </xdr:from>
    <xdr:to>
      <xdr:col>7</xdr:col>
      <xdr:colOff>1101725</xdr:colOff>
      <xdr:row>1</xdr:row>
      <xdr:rowOff>0</xdr:rowOff>
    </xdr:to>
    <xdr:sp macro="" textlink="">
      <xdr:nvSpPr>
        <xdr:cNvPr id="10" name="Rectángulo 9" descr="Navigation button to cell A1 in this worksheet">
          <a:hlinkClick xmlns:r="http://schemas.openxmlformats.org/officeDocument/2006/relationships" r:id="rId1" tooltip="Selecciona para ir a la celda A1 en esta hoja de cálculo."/>
          <a:extLst>
            <a:ext uri="{FF2B5EF4-FFF2-40B4-BE49-F238E27FC236}">
              <a16:creationId xmlns:a16="http://schemas.microsoft.com/office/drawing/2014/main" id="{00000000-0008-0000-0400-00000A000000}"/>
            </a:ext>
          </a:extLst>
        </xdr:cNvPr>
        <xdr:cNvSpPr/>
      </xdr:nvSpPr>
      <xdr:spPr>
        <a:xfrm>
          <a:off x="7839075" y="0"/>
          <a:ext cx="10826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1200" b="1">
              <a:solidFill>
                <a:schemeClr val="accent1">
                  <a:lumMod val="40000"/>
                  <a:lumOff val="60000"/>
                </a:schemeClr>
              </a:solidFill>
              <a:latin typeface="Calibri" panose="020F0502020204030204" pitchFamily="34" charset="0"/>
            </a:rPr>
            <a:t>INGRESOS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171449</xdr:colOff>
      <xdr:row>0</xdr:row>
      <xdr:rowOff>495299</xdr:rowOff>
    </xdr:from>
    <xdr:to>
      <xdr:col>4</xdr:col>
      <xdr:colOff>1066800</xdr:colOff>
      <xdr:row>2</xdr:row>
      <xdr:rowOff>16256</xdr:rowOff>
    </xdr:to>
    <xdr:sp macro="" textlink="">
      <xdr:nvSpPr>
        <xdr:cNvPr id="2" name="Rectángulo con las esquinas de un lado redondeadas 18" descr="Rounded rectangle">
          <a:extLst>
            <a:ext uri="{FF2B5EF4-FFF2-40B4-BE49-F238E27FC236}">
              <a16:creationId xmlns:a16="http://schemas.microsoft.com/office/drawing/2014/main" id="{00000000-0008-0000-0500-000002000000}"/>
            </a:ext>
          </a:extLst>
        </xdr:cNvPr>
        <xdr:cNvSpPr/>
      </xdr:nvSpPr>
      <xdr:spPr>
        <a:xfrm>
          <a:off x="171449" y="495299"/>
          <a:ext cx="5495926" cy="416307"/>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19050</xdr:colOff>
      <xdr:row>0</xdr:row>
      <xdr:rowOff>0</xdr:rowOff>
    </xdr:from>
    <xdr:to>
      <xdr:col>8</xdr:col>
      <xdr:colOff>3175</xdr:colOff>
      <xdr:row>1</xdr:row>
      <xdr:rowOff>0</xdr:rowOff>
    </xdr:to>
    <xdr:sp macro="" textlink="">
      <xdr:nvSpPr>
        <xdr:cNvPr id="10" name="Rectángulo 9" descr="Navigation button to cell A1 in this worksheet">
          <a:hlinkClick xmlns:r="http://schemas.openxmlformats.org/officeDocument/2006/relationships" r:id="rId1" tooltip="Selecciona para ir a la celda A1 en esta hoja de cálculo."/>
          <a:extLst>
            <a:ext uri="{FF2B5EF4-FFF2-40B4-BE49-F238E27FC236}">
              <a16:creationId xmlns:a16="http://schemas.microsoft.com/office/drawing/2014/main" id="{00000000-0008-0000-0500-00000A000000}"/>
            </a:ext>
          </a:extLst>
        </xdr:cNvPr>
        <xdr:cNvSpPr/>
      </xdr:nvSpPr>
      <xdr:spPr>
        <a:xfrm>
          <a:off x="6438900" y="0"/>
          <a:ext cx="113665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1200" b="1">
              <a:solidFill>
                <a:schemeClr val="accent1">
                  <a:lumMod val="40000"/>
                  <a:lumOff val="60000"/>
                </a:schemeClr>
              </a:solidFill>
              <a:latin typeface="Calibri" panose="020F0502020204030204" pitchFamily="34" charset="0"/>
            </a:rPr>
            <a:t>GASTOS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1766</xdr:colOff>
      <xdr:row>0</xdr:row>
      <xdr:rowOff>467219</xdr:rowOff>
    </xdr:from>
    <xdr:to>
      <xdr:col>4</xdr:col>
      <xdr:colOff>1057275</xdr:colOff>
      <xdr:row>2</xdr:row>
      <xdr:rowOff>18419</xdr:rowOff>
    </xdr:to>
    <xdr:sp macro="" textlink="">
      <xdr:nvSpPr>
        <xdr:cNvPr id="2" name="Rectángulo con las esquinas de un lado redondeadas 18" descr="Rounded rectangle">
          <a:extLst>
            <a:ext uri="{FF2B5EF4-FFF2-40B4-BE49-F238E27FC236}">
              <a16:creationId xmlns:a16="http://schemas.microsoft.com/office/drawing/2014/main" id="{00000000-0008-0000-0600-000002000000}"/>
            </a:ext>
          </a:extLst>
        </xdr:cNvPr>
        <xdr:cNvSpPr/>
      </xdr:nvSpPr>
      <xdr:spPr>
        <a:xfrm>
          <a:off x="173216" y="467219"/>
          <a:ext cx="5484634" cy="446550"/>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31749</xdr:colOff>
      <xdr:row>0</xdr:row>
      <xdr:rowOff>0</xdr:rowOff>
    </xdr:from>
    <xdr:to>
      <xdr:col>7</xdr:col>
      <xdr:colOff>1255749</xdr:colOff>
      <xdr:row>1</xdr:row>
      <xdr:rowOff>0</xdr:rowOff>
    </xdr:to>
    <xdr:sp macro="" textlink="">
      <xdr:nvSpPr>
        <xdr:cNvPr id="14" name="Rectángulo 13" descr="Navigation button to cell A1 in this worksheet">
          <a:hlinkClick xmlns:r="http://schemas.openxmlformats.org/officeDocument/2006/relationships" r:id="rId1" tooltip="Selecciona para ir a la celda A1 en esta hoja de cálculo."/>
          <a:extLst>
            <a:ext uri="{FF2B5EF4-FFF2-40B4-BE49-F238E27FC236}">
              <a16:creationId xmlns:a16="http://schemas.microsoft.com/office/drawing/2014/main" id="{00000000-0008-0000-0600-00000E000000}"/>
            </a:ext>
          </a:extLst>
        </xdr:cNvPr>
        <xdr:cNvSpPr/>
      </xdr:nvSpPr>
      <xdr:spPr>
        <a:xfrm>
          <a:off x="7232649" y="0"/>
          <a:ext cx="12240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1200" b="1">
              <a:solidFill>
                <a:schemeClr val="accent1">
                  <a:lumMod val="40000"/>
                  <a:lumOff val="60000"/>
                </a:schemeClr>
              </a:solidFill>
              <a:latin typeface="Calibri" panose="020F0502020204030204" pitchFamily="34" charset="0"/>
            </a:rPr>
            <a:t>DISCRECIONAL</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168275</xdr:colOff>
      <xdr:row>0</xdr:row>
      <xdr:rowOff>463551</xdr:rowOff>
    </xdr:from>
    <xdr:to>
      <xdr:col>4</xdr:col>
      <xdr:colOff>1066800</xdr:colOff>
      <xdr:row>2</xdr:row>
      <xdr:rowOff>16257</xdr:rowOff>
    </xdr:to>
    <xdr:sp macro="" textlink="">
      <xdr:nvSpPr>
        <xdr:cNvPr id="2" name="Rectángulo con las esquinas de un lado redondeadas 18" descr="Rounded rectangle">
          <a:extLst>
            <a:ext uri="{FF2B5EF4-FFF2-40B4-BE49-F238E27FC236}">
              <a16:creationId xmlns:a16="http://schemas.microsoft.com/office/drawing/2014/main" id="{00000000-0008-0000-0700-000002000000}"/>
            </a:ext>
          </a:extLst>
        </xdr:cNvPr>
        <xdr:cNvSpPr/>
      </xdr:nvSpPr>
      <xdr:spPr>
        <a:xfrm>
          <a:off x="168275" y="463551"/>
          <a:ext cx="5499100" cy="448056"/>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12701</xdr:colOff>
      <xdr:row>0</xdr:row>
      <xdr:rowOff>0</xdr:rowOff>
    </xdr:from>
    <xdr:to>
      <xdr:col>8</xdr:col>
      <xdr:colOff>0</xdr:colOff>
      <xdr:row>1</xdr:row>
      <xdr:rowOff>0</xdr:rowOff>
    </xdr:to>
    <xdr:sp macro="" textlink="">
      <xdr:nvSpPr>
        <xdr:cNvPr id="12" name="Rectángulo 11" descr="Navigation button to cell A1 in this worksheet">
          <a:hlinkClick xmlns:r="http://schemas.openxmlformats.org/officeDocument/2006/relationships" r:id="rId1" tooltip="Selecciona para ir a la celda A1 en esta hoja de cálculo."/>
          <a:extLst>
            <a:ext uri="{FF2B5EF4-FFF2-40B4-BE49-F238E27FC236}">
              <a16:creationId xmlns:a16="http://schemas.microsoft.com/office/drawing/2014/main" id="{00000000-0008-0000-0700-00000C000000}"/>
            </a:ext>
          </a:extLst>
        </xdr:cNvPr>
        <xdr:cNvSpPr/>
      </xdr:nvSpPr>
      <xdr:spPr>
        <a:xfrm>
          <a:off x="7213601" y="0"/>
          <a:ext cx="1092199"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1200" b="1">
              <a:solidFill>
                <a:schemeClr val="accent1">
                  <a:lumMod val="40000"/>
                  <a:lumOff val="60000"/>
                </a:schemeClr>
              </a:solidFill>
              <a:latin typeface="Calibri" panose="020F0502020204030204" pitchFamily="34" charset="0"/>
            </a:rPr>
            <a:t>AHORROS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Mensual" displayName="Mensual" ref="B3:P47" totalsRowCount="1">
  <autoFilter ref="B3:P46" xr:uid="{00000000-0009-0000-0100-00000B000000}"/>
  <tableColumns count="15">
    <tableColumn id="1" xr3:uid="{00000000-0010-0000-0000-000001000000}" name="Tipo" totalsRowLabel="Total" totalsRowDxfId="71"/>
    <tableColumn id="2" xr3:uid="{00000000-0010-0000-0000-000002000000}" name="Descripción" totalsRowDxfId="70"/>
    <tableColumn id="3" xr3:uid="{00000000-0010-0000-0000-000003000000}" name="Ene" totalsRowFunction="custom" dataDxfId="69" totalsRowDxfId="68">
      <totalsRowFormula>SUMIF(Mensual[Tipo],"Ingresos",Mensual[Ene])-SUMIF(Mensual[Tipo],"&lt;&gt;Ingresos",Mensual[Ene])</totalsRowFormula>
    </tableColumn>
    <tableColumn id="4" xr3:uid="{00000000-0010-0000-0000-000004000000}" name="Feb" totalsRowFunction="custom" dataDxfId="67" totalsRowDxfId="66">
      <totalsRowFormula>SUMIF(Mensual[Tipo],"Ingresos",Mensual[Feb])-SUMIF(Mensual[Tipo],"&lt;&gt;Ingresos",Mensual[Feb])</totalsRowFormula>
    </tableColumn>
    <tableColumn id="5" xr3:uid="{00000000-0010-0000-0000-000005000000}" name="Mar" totalsRowFunction="custom" dataDxfId="65" totalsRowDxfId="64">
      <totalsRowFormula>SUMIF(Mensual[Tipo],"Ingresos",Mensual[Mar])-SUMIF(Mensual[Tipo],"&lt;&gt;Ingresos",Mensual[Mar])</totalsRowFormula>
    </tableColumn>
    <tableColumn id="6" xr3:uid="{00000000-0010-0000-0000-000006000000}" name="Abr" totalsRowFunction="custom" dataDxfId="63" totalsRowDxfId="62">
      <totalsRowFormula>SUMIF(Mensual[Tipo],"Ingresos",Mensual[Abr])-SUMIF(Mensual[Tipo],"&lt;&gt;Ingresos",Mensual[Abr])</totalsRowFormula>
    </tableColumn>
    <tableColumn id="7" xr3:uid="{00000000-0010-0000-0000-000007000000}" name="May" totalsRowFunction="custom" dataDxfId="61" totalsRowDxfId="60">
      <totalsRowFormula>SUMIF(Mensual[Tipo],"Ingresos",Mensual[May])-SUMIF(Mensual[Tipo],"&lt;&gt;Ingresos",Mensual[May])</totalsRowFormula>
    </tableColumn>
    <tableColumn id="8" xr3:uid="{00000000-0010-0000-0000-000008000000}" name="Jun" totalsRowFunction="custom" dataDxfId="59" totalsRowDxfId="58">
      <totalsRowFormula>SUMIF(Mensual[Tipo],"Ingresos",Mensual[Jun])-SUMIF(Mensual[Tipo],"&lt;&gt;Ingresos",Mensual[Jun])</totalsRowFormula>
    </tableColumn>
    <tableColumn id="9" xr3:uid="{00000000-0010-0000-0000-000009000000}" name="Jul" totalsRowFunction="custom" dataDxfId="57" totalsRowDxfId="56">
      <totalsRowFormula>SUMIF(Mensual[Tipo],"Ingresos",Mensual[Jul])-SUMIF(Mensual[Tipo],"&lt;&gt;Ingresos",Mensual[Jul])</totalsRowFormula>
    </tableColumn>
    <tableColumn id="10" xr3:uid="{00000000-0010-0000-0000-00000A000000}" name="Ago" totalsRowFunction="custom" dataDxfId="55" totalsRowDxfId="54">
      <totalsRowFormula>SUMIF(Mensual[Tipo],"Ingresos",Mensual[Ago])-SUMIF(Mensual[Tipo],"&lt;&gt;Ingresos",Mensual[Ago])</totalsRowFormula>
    </tableColumn>
    <tableColumn id="11" xr3:uid="{00000000-0010-0000-0000-00000B000000}" name="Sep" totalsRowFunction="custom" dataDxfId="53" totalsRowDxfId="52">
      <totalsRowFormula>SUMIF(Mensual[Tipo],"Ingresos",Mensual[Sep])-SUMIF(Mensual[Tipo],"&lt;&gt;Ingresos",Mensual[Sep])</totalsRowFormula>
    </tableColumn>
    <tableColumn id="12" xr3:uid="{00000000-0010-0000-0000-00000C000000}" name="Oct" totalsRowFunction="custom" dataDxfId="51" totalsRowDxfId="50">
      <totalsRowFormula>SUMIF(Mensual[Tipo],"Ingresos",Mensual[Oct])-SUMIF(Mensual[Tipo],"&lt;&gt;Ingresos",Mensual[Oct])</totalsRowFormula>
    </tableColumn>
    <tableColumn id="13" xr3:uid="{00000000-0010-0000-0000-00000D000000}" name="Nov" totalsRowFunction="custom" dataDxfId="49" totalsRowDxfId="48">
      <totalsRowFormula>SUMIF(Mensual[Tipo],"Ingresos",Mensual[Nov])-SUMIF(Mensual[Tipo],"&lt;&gt;Ingresos",Mensual[Nov])</totalsRowFormula>
    </tableColumn>
    <tableColumn id="14" xr3:uid="{00000000-0010-0000-0000-00000E000000}" name="Dic" totalsRowFunction="custom" dataDxfId="47" totalsRowDxfId="46">
      <totalsRowFormula>SUMIF(Mensual[Tipo],"Ingresos",Mensual[Dic])-SUMIF(Mensual[Tipo],"&lt;&gt;Ingresos",Mensual[Dic])</totalsRowFormula>
    </tableColumn>
    <tableColumn id="15" xr3:uid="{00000000-0010-0000-0000-00000F000000}" name="Total" totalsRowFunction="custom" dataDxfId="45" totalsRowDxfId="44">
      <calculatedColumnFormula>SUM(Mensual[[#This Row],[Ene]:[Dic]])</calculatedColumnFormula>
      <totalsRowFormula>SUMIF(Mensual[Tipo],"Ingresos",Mensual[Total])-SUMIF(Mensual[Tipo],"&lt;&gt;Ingresos",Mensual[Total])</totalsRowFormula>
    </tableColumn>
  </tableColumns>
  <tableStyleInfo name="Flujo de efectivo mensual" showFirstColumn="0" showLastColumn="0" showRowStripes="1" showColumnStripes="0"/>
  <extLst>
    <ext xmlns:x14="http://schemas.microsoft.com/office/spreadsheetml/2009/9/main" uri="{504A1905-F514-4f6f-8877-14C23A59335A}">
      <x14:table altTextSummary="Selecciona el Tipo y escribe la Descripción y el flujo de efectivo para cada mes en esta tabla. El total y los minigráficos se actualiza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Diario" displayName="Diario" ref="B9:F53" totalsRowCount="1" headerRowDxfId="33">
  <autoFilter ref="B9:F52" xr:uid="{00000000-0009-0000-0100-00000C000000}"/>
  <tableColumns count="5">
    <tableColumn id="1" xr3:uid="{00000000-0010-0000-0100-000001000000}" name="Tipo" totalsRowLabel="Total" dataDxfId="32" totalsRowDxfId="31"/>
    <tableColumn id="2" xr3:uid="{00000000-0010-0000-0100-000002000000}" name="Descripción" totalsRowDxfId="30"/>
    <tableColumn id="3" xr3:uid="{00000000-0010-0000-0100-000003000000}" name="Diario" totalsRowFunction="custom" dataDxfId="29" totalsRowDxfId="28">
      <totalsRowFormula>SUMIF(Diario[Tipo],"Ingresos",Diario[Diario])-SUMIF(Diario[Tipo],"&lt;&gt;Ingresos",Diario[Diario])</totalsRowFormula>
    </tableColumn>
    <tableColumn id="14" xr3:uid="{00000000-0010-0000-0100-00000E000000}" name="Mensual" totalsRowFunction="custom" dataDxfId="27" totalsRowDxfId="26">
      <calculatedColumnFormula>Diario[[#This Row],[Anual]]/12</calculatedColumnFormula>
      <totalsRowFormula>SUMIF(Diario[Tipo],"Ingresos",Diario[Mensual])-SUMIF(Diario[Tipo],"&lt;&gt;Ingresos",Diario[Mensual])</totalsRowFormula>
    </tableColumn>
    <tableColumn id="15" xr3:uid="{00000000-0010-0000-0100-00000F000000}" name="Anual" totalsRowFunction="custom" dataDxfId="25" totalsRowDxfId="24">
      <calculatedColumnFormula>Diario[[#This Row],[Diario]]*365</calculatedColumnFormula>
      <totalsRowFormula>SUMIF(Diario[Tipo],"Ingresos",Diario[Anual])-SUMIF(Diario[Tipo],"&lt;&gt;Ingresos",Diario[Anual])</totalsRowFormula>
    </tableColumn>
  </tableColumns>
  <tableStyleInfo name="Resumen mensual" showFirstColumn="0" showLastColumn="0" showRowStripes="1" showColumnStripes="0"/>
  <extLst>
    <ext xmlns:x14="http://schemas.microsoft.com/office/spreadsheetml/2009/9/main" uri="{504A1905-F514-4f6f-8877-14C23A59335A}">
      <x14:table altTextSummary="Selecciona el Tipo, escribe la descripción y el efectivo diario, y los flujos de efectivo mensual y anual se calculan automáticamente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Ingresos" displayName="Ingresos" ref="B3:D10" totalsRowCount="1">
  <tableColumns count="3">
    <tableColumn id="1" xr3:uid="{00000000-0010-0000-0200-000001000000}" name="Ingresos" totalsRowLabel="Total" dataDxfId="23" totalsRowDxfId="22"/>
    <tableColumn id="2" xr3:uid="{00000000-0010-0000-0200-000002000000}" name="Anual  " totalsRowFunction="sum" dataDxfId="21" totalsRowDxfId="20"/>
    <tableColumn id="3" xr3:uid="{00000000-0010-0000-0200-000003000000}" name="Mensual " totalsRowFunction="sum" dataDxfId="19" totalsRowDxfId="18">
      <calculatedColumnFormula>Ingresos[[#This Row],[Anual  ]]/12</calculatedColumnFormula>
    </tableColumn>
  </tableColumns>
  <tableStyleInfo name="Flujo de efectivo personal" showFirstColumn="1" showLastColumn="1" showRowStripes="0" showColumnStripes="0"/>
  <extLst>
    <ext xmlns:x14="http://schemas.microsoft.com/office/spreadsheetml/2009/9/main" uri="{504A1905-F514-4f6f-8877-14C23A59335A}">
      <x14:table altTextSummary="Escribe los elementos de Ingresos e Ingresos anuales en esta tabla. Los Ingresos mensuales se calculan automáticamen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Gastos" displayName="Gastos" ref="B3:D22" totalsRowCount="1">
  <tableColumns count="3">
    <tableColumn id="1" xr3:uid="{00000000-0010-0000-0300-000001000000}" name="Gastos" totalsRowLabel="Total" dataDxfId="17" totalsRowDxfId="16"/>
    <tableColumn id="2" xr3:uid="{00000000-0010-0000-0300-000002000000}" name="Anual  " totalsRowFunction="sum" dataDxfId="15" totalsRowDxfId="14"/>
    <tableColumn id="3" xr3:uid="{00000000-0010-0000-0300-000003000000}" name="Mensual " totalsRowFunction="sum" dataDxfId="13" totalsRowDxfId="12">
      <calculatedColumnFormula>Gastos[[#This Row],[Anual  ]]/12</calculatedColumnFormula>
    </tableColumn>
  </tableColumns>
  <tableStyleInfo name="Flujo de efectivo personal" showFirstColumn="1" showLastColumn="1" showRowStripes="0" showColumnStripes="0"/>
  <extLst>
    <ext xmlns:x14="http://schemas.microsoft.com/office/spreadsheetml/2009/9/main" uri="{504A1905-F514-4f6f-8877-14C23A59335A}">
      <x14:table altTextSummary="Escribe los elementos de Gastos y Gastos anuales en esta tabla. Los Gastos mensuales se calculan automáticamen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Discrecional" displayName="Discrecional" ref="B3:D15" totalsRowCount="1">
  <tableColumns count="3">
    <tableColumn id="1" xr3:uid="{00000000-0010-0000-0400-000001000000}" name="Gastos discrecionales" totalsRowLabel="Total" dataDxfId="11" totalsRowDxfId="10"/>
    <tableColumn id="2" xr3:uid="{00000000-0010-0000-0400-000002000000}" name="Anual  " totalsRowFunction="sum" dataDxfId="9" totalsRowDxfId="8"/>
    <tableColumn id="3" xr3:uid="{00000000-0010-0000-0400-000003000000}" name="Mensual " totalsRowFunction="sum" dataDxfId="7" totalsRowDxfId="6">
      <calculatedColumnFormula>Discrecional[[#This Row],[Anual  ]]/12</calculatedColumnFormula>
    </tableColumn>
  </tableColumns>
  <tableStyleInfo name="Flujo de efectivo personal" showFirstColumn="1" showLastColumn="1" showRowStripes="0" showColumnStripes="0"/>
  <extLst>
    <ext xmlns:x14="http://schemas.microsoft.com/office/spreadsheetml/2009/9/main" uri="{504A1905-F514-4f6f-8877-14C23A59335A}">
      <x14:table altTextSummary="Escribe los elementos de Gastos discrecionales y Gastos discrecionales anuales en esta tabla. Los Gastos discrecionales mensuales se calculan automáticame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5000000}" name="Ahorros" displayName="Ahorros" ref="B3:D9" totalsRowCount="1">
  <tableColumns count="3">
    <tableColumn id="1" xr3:uid="{00000000-0010-0000-0500-000001000000}" name="Ahorros" totalsRowLabel="Total" dataDxfId="5" totalsRowDxfId="4"/>
    <tableColumn id="2" xr3:uid="{00000000-0010-0000-0500-000002000000}" name="Anual  " totalsRowFunction="sum" dataDxfId="3" totalsRowDxfId="2"/>
    <tableColumn id="3" xr3:uid="{00000000-0010-0000-0500-000003000000}" name="Mensual " totalsRowFunction="sum" dataDxfId="1" totalsRowDxfId="0">
      <calculatedColumnFormula>Ahorros[[#This Row],[Anual  ]]/12</calculatedColumnFormula>
    </tableColumn>
  </tableColumns>
  <tableStyleInfo name="Flujo de efectivo personal" showFirstColumn="1" showLastColumn="1" showRowStripes="0" showColumnStripes="0"/>
  <extLst>
    <ext xmlns:x14="http://schemas.microsoft.com/office/spreadsheetml/2009/9/main" uri="{504A1905-F514-4f6f-8877-14C23A59335A}">
      <x14:table altTextSummary="Escribe los elementos de Ahorros y Ahorros anuales en esta tabla. Los Ahorros mensuales se calculan automáticamente."/>
    </ext>
  </extLst>
</table>
</file>

<file path=xl/theme/theme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Personal Cash Flow Statemen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autoPageBreaks="0" fitToPage="1"/>
  </sheetPr>
  <dimension ref="B1:H6"/>
  <sheetViews>
    <sheetView showGridLines="0" tabSelected="1" zoomScaleNormal="100" workbookViewId="0"/>
  </sheetViews>
  <sheetFormatPr defaultColWidth="9.140625" defaultRowHeight="15" x14ac:dyDescent="0.25"/>
  <cols>
    <col min="1" max="1" width="2.5703125" customWidth="1"/>
    <col min="2" max="2" width="34.5703125" customWidth="1"/>
    <col min="3" max="3" width="3.5703125" customWidth="1"/>
    <col min="4" max="4" width="34.5703125" customWidth="1"/>
    <col min="5" max="5" width="3.5703125" customWidth="1"/>
    <col min="6" max="6" width="34.5703125" customWidth="1"/>
    <col min="7" max="8" width="16.5703125" customWidth="1"/>
  </cols>
  <sheetData>
    <row r="1" spans="2:8" s="20" customFormat="1" ht="39" customHeight="1" x14ac:dyDescent="0.25">
      <c r="B1" s="41"/>
      <c r="C1" s="41"/>
      <c r="D1" s="41"/>
      <c r="E1" s="41"/>
      <c r="F1" s="42"/>
      <c r="G1" s="21" t="s">
        <v>7</v>
      </c>
      <c r="H1" s="22" t="s">
        <v>8</v>
      </c>
    </row>
    <row r="2" spans="2:8" ht="75.599999999999994" customHeight="1" x14ac:dyDescent="0.7">
      <c r="B2" s="40" t="s">
        <v>0</v>
      </c>
      <c r="C2" s="40"/>
      <c r="D2" s="40"/>
      <c r="E2" s="40"/>
      <c r="F2" s="40"/>
    </row>
    <row r="3" spans="2:8" ht="62.25" customHeight="1" x14ac:dyDescent="0.25">
      <c r="B3" s="39" t="s">
        <v>97</v>
      </c>
      <c r="C3" s="39"/>
      <c r="D3" s="39"/>
      <c r="E3" s="39"/>
      <c r="F3" s="39"/>
    </row>
    <row r="5" spans="2:8" ht="33.75" customHeight="1" x14ac:dyDescent="0.25">
      <c r="B5" s="11" t="s">
        <v>1</v>
      </c>
      <c r="D5" s="12" t="s">
        <v>3</v>
      </c>
      <c r="F5" s="15" t="s">
        <v>5</v>
      </c>
    </row>
    <row r="6" spans="2:8" ht="120.75" customHeight="1" x14ac:dyDescent="0.25">
      <c r="B6" s="16" t="s">
        <v>2</v>
      </c>
      <c r="D6" s="17" t="s">
        <v>4</v>
      </c>
      <c r="F6" s="14" t="s">
        <v>6</v>
      </c>
    </row>
  </sheetData>
  <mergeCells count="3">
    <mergeCell ref="B3:F3"/>
    <mergeCell ref="B2:F2"/>
    <mergeCell ref="B1:F1"/>
  </mergeCells>
  <dataValidations count="6">
    <dataValidation allowBlank="1" showInputMessage="1" showErrorMessage="1" prompt="Crea un extracto de flujo de efectivo personal simple en este libro. Usa la hoja de cálculo Guía para conocer los distintos flujos de efectivo. Selecciona la celda H1 para ir a la hoja de cálculo Ingresos." sqref="A1" xr:uid="{00000000-0002-0000-0000-000000000000}"/>
    <dataValidation allowBlank="1" showInputMessage="1" showErrorMessage="1" prompt="Vínculo de navegación a la hoja de cálculo Ingresos" sqref="H1" xr:uid="{00000000-0002-0000-0000-000001000000}"/>
    <dataValidation allowBlank="1" showInputMessage="1" showErrorMessage="1" prompt="El título de esta hoja de cálculo se encuentra en esta celda. La sugerencia está en la celda de abajo y las instrucciones sobre el flujo de efectivo anual, el flujo de efectivo mensual y el flujo de efectivo diario en la fila 5." sqref="B2:F2" xr:uid="{00000000-0002-0000-0000-000002000000}"/>
    <dataValidation allowBlank="1" showInputMessage="1" showErrorMessage="1" prompt="Las instrucciones sobre cómo crear un flujo de efectivo anual están en la celda de abajo." sqref="B5" xr:uid="{00000000-0002-0000-0000-000003000000}"/>
    <dataValidation allowBlank="1" showInputMessage="1" showErrorMessage="1" prompt="Las instrucciones sobre cómo crear un flujo de efectivo mensual están en la celda de abajo." sqref="D5" xr:uid="{00000000-0002-0000-0000-000004000000}"/>
    <dataValidation allowBlank="1" showInputMessage="1" showErrorMessage="1" prompt="Las instrucciones sobre cómo crear un flujo de efectivo diario están en la celda de abajo." sqref="F5" xr:uid="{00000000-0002-0000-0000-000005000000}"/>
  </dataValidations>
  <hyperlinks>
    <hyperlink ref="H1" location="Ingresos!A1" tooltip="Selecciona para ir a la hoja de cálculo Ingresos." display="INCOME" xr:uid="{00000000-0004-0000-0000-000000000000}"/>
    <hyperlink ref="G1" location="Guía!A1" tooltip="Selecciona para ir a la celda A1 en esta hoja de cálculo." display="GUIDE" xr:uid="{E68A774C-93D6-483A-9386-8E5FD2297001}"/>
  </hyperlinks>
  <printOptions horizontalCentered="1"/>
  <pageMargins left="0.4" right="0.4" top="0.4" bottom="0.4" header="0.5" footer="0.5"/>
  <pageSetup paperSize="9"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autoPageBreaks="0" fitToPage="1"/>
  </sheetPr>
  <dimension ref="B1:P6"/>
  <sheetViews>
    <sheetView showGridLines="0" zoomScaleNormal="100" workbookViewId="0"/>
  </sheetViews>
  <sheetFormatPr defaultColWidth="8.7109375" defaultRowHeight="30" customHeight="1" x14ac:dyDescent="0.25"/>
  <cols>
    <col min="1" max="1" width="2.7109375" style="19" customWidth="1"/>
    <col min="2" max="2" width="27.85546875" style="19" customWidth="1"/>
    <col min="3" max="3" width="19.7109375" style="19" customWidth="1"/>
    <col min="4" max="4" width="16.5703125" style="19" customWidth="1"/>
    <col min="5" max="5" width="2.5703125" style="19" customWidth="1"/>
    <col min="6" max="8" width="23" style="19" customWidth="1"/>
    <col min="9" max="9" width="2.5703125" style="19" customWidth="1"/>
    <col min="10" max="10" width="20.140625" style="19" customWidth="1"/>
    <col min="11" max="12" width="16.5703125" style="19" customWidth="1"/>
    <col min="13" max="13" width="2.5703125" style="19" customWidth="1"/>
    <col min="14" max="16" width="16.5703125" style="19" customWidth="1"/>
    <col min="17" max="17" width="2.5703125" style="19" customWidth="1"/>
    <col min="18" max="16384" width="8.7109375" style="19"/>
  </cols>
  <sheetData>
    <row r="1" spans="2:16" s="20" customFormat="1" ht="39" customHeight="1" x14ac:dyDescent="0.25">
      <c r="B1" s="41" t="s">
        <v>0</v>
      </c>
      <c r="C1" s="41"/>
      <c r="D1" s="41"/>
      <c r="E1" s="41"/>
      <c r="F1" s="42"/>
      <c r="G1" s="31" t="s">
        <v>7</v>
      </c>
      <c r="H1" s="46" t="s">
        <v>17</v>
      </c>
      <c r="I1" s="46"/>
      <c r="J1" s="33" t="s">
        <v>98</v>
      </c>
    </row>
    <row r="2" spans="2:16" ht="31.5" customHeight="1" x14ac:dyDescent="0.25">
      <c r="B2" s="49" t="s">
        <v>9</v>
      </c>
      <c r="C2" s="49"/>
      <c r="D2" s="48">
        <f>FlujoDeEfectivoAnualHastaLaFecha</f>
        <v>39750</v>
      </c>
      <c r="E2" s="48"/>
      <c r="F2" s="48"/>
      <c r="G2" s="47" t="s">
        <v>16</v>
      </c>
      <c r="H2" s="47"/>
      <c r="I2" s="47"/>
      <c r="J2" s="47"/>
      <c r="K2" s="47"/>
      <c r="L2" s="47"/>
      <c r="M2" s="47"/>
      <c r="N2" s="47"/>
      <c r="O2" s="47"/>
      <c r="P2" s="47"/>
    </row>
    <row r="3" spans="2:16" ht="50.1" customHeight="1" x14ac:dyDescent="0.3">
      <c r="B3" s="43" t="s">
        <v>10</v>
      </c>
      <c r="C3" s="43"/>
      <c r="D3" s="43"/>
      <c r="F3" s="43" t="s">
        <v>14</v>
      </c>
      <c r="G3" s="43"/>
      <c r="H3" s="43"/>
      <c r="J3" s="43" t="s">
        <v>18</v>
      </c>
      <c r="K3" s="43"/>
      <c r="L3" s="43"/>
      <c r="N3" s="43" t="s">
        <v>20</v>
      </c>
      <c r="O3" s="43"/>
      <c r="P3" s="43"/>
    </row>
    <row r="4" spans="2:16" ht="16.5" customHeight="1" x14ac:dyDescent="0.25">
      <c r="B4" s="6" t="s">
        <v>11</v>
      </c>
      <c r="C4" s="50">
        <f>Ingresos!C10</f>
        <v>125000</v>
      </c>
      <c r="D4" s="50"/>
      <c r="F4" s="6" t="s">
        <v>11</v>
      </c>
      <c r="G4" s="50">
        <f>Gastos[[#Totals],[Anual  ]]</f>
        <v>49000</v>
      </c>
      <c r="H4" s="50"/>
      <c r="J4" s="6" t="s">
        <v>11</v>
      </c>
      <c r="K4" s="50">
        <f>Discrecional[[#Totals],[Anual  ]]</f>
        <v>13250</v>
      </c>
      <c r="L4" s="50"/>
      <c r="N4" s="2" t="s">
        <v>11</v>
      </c>
      <c r="O4" s="44">
        <f>Ahorros[[#Totals],[Anual  ]]</f>
        <v>23000</v>
      </c>
      <c r="P4" s="44"/>
    </row>
    <row r="5" spans="2:16" ht="323.10000000000002" customHeight="1" x14ac:dyDescent="0.25">
      <c r="B5" s="45" t="s">
        <v>12</v>
      </c>
      <c r="C5" s="45"/>
      <c r="D5" s="45"/>
      <c r="F5" s="45" t="s">
        <v>15</v>
      </c>
      <c r="G5" s="45"/>
      <c r="H5" s="45"/>
      <c r="J5" s="45" t="s">
        <v>19</v>
      </c>
      <c r="K5" s="45"/>
      <c r="L5" s="45"/>
      <c r="N5" s="45" t="s">
        <v>21</v>
      </c>
      <c r="O5" s="45"/>
      <c r="P5" s="45"/>
    </row>
    <row r="6" spans="2:16" ht="16.5" customHeight="1" x14ac:dyDescent="0.25">
      <c r="B6" s="6" t="s">
        <v>13</v>
      </c>
      <c r="C6" s="50">
        <f>Ingresos!D10</f>
        <v>10416.666666666668</v>
      </c>
      <c r="D6" s="50"/>
      <c r="F6" s="6" t="s">
        <v>13</v>
      </c>
      <c r="G6" s="50">
        <f>Gastos[[#Totals],[Mensual ]]</f>
        <v>4083.333333333333</v>
      </c>
      <c r="H6" s="50"/>
      <c r="J6" s="6" t="s">
        <v>13</v>
      </c>
      <c r="K6" s="50">
        <f>Discrecional[[#Totals],[Mensual ]]</f>
        <v>1104.1666666666665</v>
      </c>
      <c r="L6" s="50"/>
      <c r="N6" s="1" t="s">
        <v>13</v>
      </c>
      <c r="O6" s="44">
        <f>Ahorros!D9</f>
        <v>1916.6666666666667</v>
      </c>
      <c r="P6" s="44"/>
    </row>
  </sheetData>
  <mergeCells count="21">
    <mergeCell ref="C6:D6"/>
    <mergeCell ref="F5:H5"/>
    <mergeCell ref="G6:H6"/>
    <mergeCell ref="G4:H4"/>
    <mergeCell ref="K6:L6"/>
    <mergeCell ref="K4:L4"/>
    <mergeCell ref="J5:L5"/>
    <mergeCell ref="C4:D4"/>
    <mergeCell ref="B5:D5"/>
    <mergeCell ref="D2:F2"/>
    <mergeCell ref="B1:F1"/>
    <mergeCell ref="B3:D3"/>
    <mergeCell ref="F3:H3"/>
    <mergeCell ref="J3:L3"/>
    <mergeCell ref="B2:C2"/>
    <mergeCell ref="N3:P3"/>
    <mergeCell ref="O6:P6"/>
    <mergeCell ref="O4:P4"/>
    <mergeCell ref="N5:P5"/>
    <mergeCell ref="H1:I1"/>
    <mergeCell ref="G2:P2"/>
  </mergeCells>
  <dataValidations count="26">
    <dataValidation allowBlank="1" showInputMessage="1" showErrorMessage="1" prompt="Crea un extracto de flujo de efectivo anual en esta hoja de cálculo. Los totales de ingresos anuales, gastos, gastos discrecionales, ahorros y gráficos se actualizan automáticamente. La sugerencia está en la celda G2." sqref="A1" xr:uid="{00000000-0002-0000-0100-000000000000}"/>
    <dataValidation allowBlank="1" showInputMessage="1" showErrorMessage="1" prompt="Vínculo de navegación a la hoja de cálculo Guía." sqref="G1" xr:uid="{00000000-0002-0000-0100-000001000000}"/>
    <dataValidation allowBlank="1" showInputMessage="1" showErrorMessage="1" prompt="El total de ingresos anuales se calcula automáticamente en la celda de la derecha." sqref="B4" xr:uid="{00000000-0002-0000-0100-000002000000}"/>
    <dataValidation allowBlank="1" showInputMessage="1" showErrorMessage="1" prompt="El total de ingresos anuales se calcula automáticamente en esta celda" sqref="C4:D4" xr:uid="{00000000-0002-0000-0100-000003000000}"/>
    <dataValidation allowBlank="1" showInputMessage="1" showErrorMessage="1" prompt="El total de ingresos mensuales se calcula automáticamente en la celda de la derecha." sqref="B6" xr:uid="{00000000-0002-0000-0100-000004000000}"/>
    <dataValidation allowBlank="1" showInputMessage="1" showErrorMessage="1" prompt="El total de ingresos mensuales se calcula automáticamente en esta celda." sqref="C6:D6" xr:uid="{00000000-0002-0000-0100-000005000000}"/>
    <dataValidation allowBlank="1" showInputMessage="1" showErrorMessage="1" prompt="El total de gastos de viajes se calcula automáticamente en la celda de la derecha." sqref="F4" xr:uid="{00000000-0002-0000-0100-000006000000}"/>
    <dataValidation allowBlank="1" showInputMessage="1" showErrorMessage="1" prompt="El total de gastos anuales se calcula automáticamente en esta celda" sqref="G4:H4" xr:uid="{00000000-0002-0000-0100-000007000000}"/>
    <dataValidation allowBlank="1" showInputMessage="1" showErrorMessage="1" prompt="El total de gastos mensuales se calcula automáticamente en la celda de la derecha." sqref="F6" xr:uid="{00000000-0002-0000-0100-000008000000}"/>
    <dataValidation allowBlank="1" showInputMessage="1" showErrorMessage="1" prompt="El total de gastos mensuales se calcula automáticamente en esta celda." sqref="G6:H6" xr:uid="{00000000-0002-0000-0100-000009000000}"/>
    <dataValidation allowBlank="1" showInputMessage="1" showErrorMessage="1" prompt="El total de gastos discrecionales anuales se calcula automáticamente en la celda de la derecha." sqref="J4" xr:uid="{00000000-0002-0000-0100-00000A000000}"/>
    <dataValidation allowBlank="1" showInputMessage="1" showErrorMessage="1" prompt="El total de gastos discrecionales anuales se calcula automáticamente en esta celda." sqref="K4:L4" xr:uid="{00000000-0002-0000-0100-00000B000000}"/>
    <dataValidation allowBlank="1" showInputMessage="1" showErrorMessage="1" prompt="El total de gastos discrecionales mensuales se calcula automáticamente en la celda de la derecha." sqref="J6" xr:uid="{00000000-0002-0000-0100-00000C000000}"/>
    <dataValidation allowBlank="1" showInputMessage="1" showErrorMessage="1" prompt="El total de gastos discrecionales mensuales se calcula automáticamente en esta celda." sqref="K6:L6" xr:uid="{00000000-0002-0000-0100-00000D000000}"/>
    <dataValidation allowBlank="1" showInputMessage="1" showErrorMessage="1" prompt="El total de ahorros anuales se calcula automáticamente en la celda de la derecha." sqref="N4" xr:uid="{00000000-0002-0000-0100-00000E000000}"/>
    <dataValidation allowBlank="1" showInputMessage="1" showErrorMessage="1" prompt="El total de ahorros anuales se calcula automáticamente en esta celda." sqref="O4:P4" xr:uid="{00000000-0002-0000-0100-00000F000000}"/>
    <dataValidation allowBlank="1" showInputMessage="1" showErrorMessage="1" prompt="El total de ahorros mensuales se calcula automáticamente en la celda de la derecha." sqref="N6" xr:uid="{00000000-0002-0000-0100-000010000000}"/>
    <dataValidation allowBlank="1" showInputMessage="1" showErrorMessage="1" prompt="El total de ahorros mensuales se calcula automáticamente en esta celda." sqref="O6:P6" xr:uid="{00000000-0002-0000-0100-000011000000}"/>
    <dataValidation allowBlank="1" showInputMessage="1" showErrorMessage="1" prompt="Vínculo de navegación a la hoja de cálculo de flujo de efectivo mensual." sqref="J1" xr:uid="{00000000-0002-0000-0100-000012000000}"/>
    <dataValidation allowBlank="1" showInputMessage="1" showErrorMessage="1" prompt="El flujo de efectivo total hasta la fecha se calcula automáticamente en esta celda y los gráficos se actualizan en las celdas B5, F5, J5 y N5. La sugerencia está en la celda de la derecha y las etiquetas del resumen en las celdas B3, F3, J3 y N3." sqref="D2:F2" xr:uid="{00000000-0002-0000-0100-000013000000}"/>
    <dataValidation allowBlank="1" showInputMessage="1" showErrorMessage="1" prompt="El título de esta hoja de cálculo está en esta celda y los vínculos de navegación a otras hojas de cálculo en las celdas G1 y J1 de la derecha. El flujo de efectivo total hasta la fecha se calcula automáticamente en la celda D2." sqref="B1:F1" xr:uid="{00000000-0002-0000-0100-000014000000}"/>
    <dataValidation allowBlank="1" showInputMessage="1" showErrorMessage="1" prompt="El flujo de efectivo total se calcula automáticamente en la celda de la derecha. La etiqueta de resumen de ingresos está en la celda de abajo" sqref="B2:C2" xr:uid="{00000000-0002-0000-0100-000015000000}"/>
    <dataValidation allowBlank="1" showInputMessage="1" showErrorMessage="1" prompt="El total de ingresos anuales se calcula automáticamente en la celda C4 y los ingresos mensuales en la celda C6. El gráfico circular está en la celda B5." sqref="B3:D3" xr:uid="{00000000-0002-0000-0100-000016000000}"/>
    <dataValidation allowBlank="1" showInputMessage="1" showErrorMessage="1" prompt="El total de gastos anuales se calcula automáticamente en la celda G4 y los gastos mensuales en la celda G6. El gráfico circular está en la celda F5." sqref="F3:H3" xr:uid="{00000000-0002-0000-0100-000017000000}"/>
    <dataValidation allowBlank="1" showInputMessage="1" showErrorMessage="1" prompt="El total de gastos discrecionales anuales se calcula automáticamente en la celda K4 y los gastos mensuales en la celda K6. El gráfico circular está en la celda J5." sqref="J3:L3" xr:uid="{00000000-0002-0000-0100-000018000000}"/>
    <dataValidation allowBlank="1" showInputMessage="1" showErrorMessage="1" prompt="El total de ahorros anuales se calcula automáticamente en la celda O4 y los ahorros mensuales en la celda O6. El gráfico circular está en la celda N5." sqref="N3:P3" xr:uid="{00000000-0002-0000-0100-000019000000}"/>
  </dataValidations>
  <hyperlinks>
    <hyperlink ref="G1" location="Guía!A1" tooltip="Selecciona para ir a la hoja de cálculo Guía." display="Navigation button for Guide worksheet is in this cell." xr:uid="{00000000-0004-0000-0100-000000000000}"/>
    <hyperlink ref="J1" location="'Flujo de efectivo mensual'!A1" tooltip="Selecciona para ir a la hoja de cálculo Flujo de efectivo mensual." display="'Monthly Cash Flow'!A1" xr:uid="{00000000-0004-0000-0100-000001000000}"/>
    <hyperlink ref="H1:I1" location="'Flujo de efectivo anual'!A1" tooltip="Selecciona para ir a la celda A1 en esta hoja de cálculo." display="ANNUAL CASH FLOW" xr:uid="{B18D9D8E-013E-4805-A1FF-91D2F52D3FC2}"/>
  </hyperlinks>
  <printOptions horizontalCentered="1"/>
  <pageMargins left="0.25" right="0.25" top="0.75" bottom="0.75" header="0.3" footer="0.3"/>
  <pageSetup paperSize="9" fitToHeight="0"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pageSetUpPr autoPageBreaks="0" fitToPage="1"/>
  </sheetPr>
  <dimension ref="B1:P48"/>
  <sheetViews>
    <sheetView showGridLines="0" zoomScaleNormal="100" workbookViewId="0"/>
  </sheetViews>
  <sheetFormatPr defaultColWidth="9.140625" defaultRowHeight="30" customHeight="1" x14ac:dyDescent="0.25"/>
  <cols>
    <col min="1" max="1" width="2.7109375" customWidth="1"/>
    <col min="2" max="2" width="16.5703125" customWidth="1"/>
    <col min="3" max="3" width="27.28515625" customWidth="1"/>
    <col min="4" max="9" width="22.28515625" customWidth="1"/>
    <col min="10" max="10" width="23" customWidth="1"/>
    <col min="11" max="16" width="22.28515625" customWidth="1"/>
    <col min="17" max="17" width="16.5703125" customWidth="1"/>
  </cols>
  <sheetData>
    <row r="1" spans="2:16" s="20" customFormat="1" ht="39" customHeight="1" thickBot="1" x14ac:dyDescent="0.3">
      <c r="B1" s="52" t="s">
        <v>0</v>
      </c>
      <c r="C1" s="52"/>
      <c r="D1" s="52"/>
      <c r="E1" s="52"/>
      <c r="F1" s="52"/>
      <c r="G1" s="52"/>
      <c r="H1" s="21" t="s">
        <v>7</v>
      </c>
      <c r="I1" s="33" t="s">
        <v>99</v>
      </c>
      <c r="J1" s="22" t="s">
        <v>73</v>
      </c>
      <c r="K1" s="33" t="s">
        <v>101</v>
      </c>
    </row>
    <row r="2" spans="2:16" ht="31.5" customHeight="1" x14ac:dyDescent="0.25">
      <c r="B2" s="53" t="s">
        <v>22</v>
      </c>
      <c r="C2" s="53"/>
      <c r="D2" s="54">
        <f>FlujoDeEfectivoMensualHastaLaFecha</f>
        <v>18380</v>
      </c>
      <c r="E2" s="54"/>
      <c r="F2" s="55" t="s">
        <v>68</v>
      </c>
      <c r="G2" s="55"/>
      <c r="H2" s="55"/>
      <c r="I2" s="55"/>
      <c r="J2" s="55"/>
      <c r="K2" s="55"/>
      <c r="L2" s="55"/>
      <c r="M2" s="55"/>
      <c r="N2" s="55"/>
      <c r="O2" s="55"/>
      <c r="P2" s="55"/>
    </row>
    <row r="3" spans="2:16" ht="50.1" customHeight="1" x14ac:dyDescent="0.3">
      <c r="B3" s="24" t="s">
        <v>23</v>
      </c>
      <c r="C3" s="24" t="s">
        <v>29</v>
      </c>
      <c r="D3" s="24" t="s">
        <v>66</v>
      </c>
      <c r="E3" s="24" t="s">
        <v>67</v>
      </c>
      <c r="F3" s="24" t="s">
        <v>69</v>
      </c>
      <c r="G3" s="24" t="s">
        <v>70</v>
      </c>
      <c r="H3" s="24" t="s">
        <v>71</v>
      </c>
      <c r="I3" s="24" t="s">
        <v>72</v>
      </c>
      <c r="J3" s="24" t="s">
        <v>74</v>
      </c>
      <c r="K3" s="24" t="s">
        <v>76</v>
      </c>
      <c r="L3" s="24" t="s">
        <v>77</v>
      </c>
      <c r="M3" s="24" t="s">
        <v>78</v>
      </c>
      <c r="N3" s="24" t="s">
        <v>79</v>
      </c>
      <c r="O3" s="24" t="s">
        <v>80</v>
      </c>
      <c r="P3" s="24" t="s">
        <v>28</v>
      </c>
    </row>
    <row r="4" spans="2:16" ht="30" customHeight="1" x14ac:dyDescent="0.25">
      <c r="B4" s="7" t="s">
        <v>24</v>
      </c>
      <c r="C4" s="7" t="s">
        <v>30</v>
      </c>
      <c r="D4" s="34">
        <v>7500</v>
      </c>
      <c r="E4" s="34">
        <v>7500</v>
      </c>
      <c r="F4" s="34">
        <v>7500</v>
      </c>
      <c r="G4" s="34">
        <v>7500</v>
      </c>
      <c r="H4" s="34">
        <v>7500</v>
      </c>
      <c r="I4" s="34">
        <v>7500</v>
      </c>
      <c r="J4" s="34"/>
      <c r="K4" s="34"/>
      <c r="L4" s="34"/>
      <c r="M4" s="34"/>
      <c r="N4" s="34"/>
      <c r="O4" s="34"/>
      <c r="P4" s="34">
        <f>SUM(Mensual[[#This Row],[Ene]:[Dic]])</f>
        <v>45000</v>
      </c>
    </row>
    <row r="5" spans="2:16" ht="30" customHeight="1" x14ac:dyDescent="0.25">
      <c r="B5" s="7" t="s">
        <v>24</v>
      </c>
      <c r="C5" s="7" t="s">
        <v>31</v>
      </c>
      <c r="D5" s="34">
        <v>400</v>
      </c>
      <c r="E5" s="34">
        <v>400</v>
      </c>
      <c r="F5" s="34">
        <v>500</v>
      </c>
      <c r="G5" s="34">
        <v>200</v>
      </c>
      <c r="H5" s="34">
        <v>0</v>
      </c>
      <c r="I5" s="34">
        <v>600</v>
      </c>
      <c r="J5" s="34"/>
      <c r="K5" s="34"/>
      <c r="L5" s="34"/>
      <c r="M5" s="34"/>
      <c r="N5" s="34"/>
      <c r="O5" s="34"/>
      <c r="P5" s="34">
        <f>SUM(Mensual[[#This Row],[Ene]:[Dic]])</f>
        <v>2100</v>
      </c>
    </row>
    <row r="6" spans="2:16" ht="30" customHeight="1" x14ac:dyDescent="0.25">
      <c r="B6" s="7" t="s">
        <v>24</v>
      </c>
      <c r="C6" s="7" t="s">
        <v>32</v>
      </c>
      <c r="D6" s="34">
        <v>2500</v>
      </c>
      <c r="E6" s="34">
        <v>2500</v>
      </c>
      <c r="F6" s="34">
        <v>2500</v>
      </c>
      <c r="G6" s="34">
        <v>2500</v>
      </c>
      <c r="H6" s="34">
        <v>2500</v>
      </c>
      <c r="I6" s="34">
        <v>2500</v>
      </c>
      <c r="J6" s="34"/>
      <c r="K6" s="34"/>
      <c r="L6" s="34"/>
      <c r="M6" s="34"/>
      <c r="N6" s="34"/>
      <c r="O6" s="34"/>
      <c r="P6" s="34">
        <f>SUM(Mensual[[#This Row],[Ene]:[Dic]])</f>
        <v>15000</v>
      </c>
    </row>
    <row r="7" spans="2:16" ht="30" customHeight="1" x14ac:dyDescent="0.25">
      <c r="B7" s="7" t="s">
        <v>24</v>
      </c>
      <c r="C7" s="7" t="s">
        <v>33</v>
      </c>
      <c r="D7" s="34">
        <v>0</v>
      </c>
      <c r="E7" s="34">
        <v>0</v>
      </c>
      <c r="F7" s="34">
        <v>0</v>
      </c>
      <c r="G7" s="34">
        <v>0</v>
      </c>
      <c r="H7" s="34">
        <v>0</v>
      </c>
      <c r="I7" s="34">
        <v>0</v>
      </c>
      <c r="J7" s="34"/>
      <c r="K7" s="34"/>
      <c r="L7" s="34"/>
      <c r="M7" s="34"/>
      <c r="N7" s="34"/>
      <c r="O7" s="34"/>
      <c r="P7" s="34">
        <f>SUM(Mensual[[#This Row],[Ene]:[Dic]])</f>
        <v>0</v>
      </c>
    </row>
    <row r="8" spans="2:16" ht="30" customHeight="1" x14ac:dyDescent="0.25">
      <c r="B8" s="7" t="s">
        <v>24</v>
      </c>
      <c r="C8" s="7" t="s">
        <v>34</v>
      </c>
      <c r="D8" s="34">
        <v>0</v>
      </c>
      <c r="E8" s="34">
        <v>0</v>
      </c>
      <c r="F8" s="34">
        <v>0</v>
      </c>
      <c r="G8" s="34">
        <v>0</v>
      </c>
      <c r="H8" s="34">
        <v>0</v>
      </c>
      <c r="I8" s="34">
        <v>0</v>
      </c>
      <c r="J8" s="34"/>
      <c r="K8" s="34"/>
      <c r="L8" s="34"/>
      <c r="M8" s="34"/>
      <c r="N8" s="34"/>
      <c r="O8" s="34"/>
      <c r="P8" s="34">
        <f>SUM(Mensual[[#This Row],[Ene]:[Dic]])</f>
        <v>0</v>
      </c>
    </row>
    <row r="9" spans="2:16" ht="30" customHeight="1" x14ac:dyDescent="0.25">
      <c r="B9" s="7" t="s">
        <v>24</v>
      </c>
      <c r="C9" s="7" t="s">
        <v>35</v>
      </c>
      <c r="D9" s="34">
        <v>0</v>
      </c>
      <c r="E9" s="34">
        <v>0</v>
      </c>
      <c r="F9" s="34">
        <v>0</v>
      </c>
      <c r="G9" s="34">
        <v>0</v>
      </c>
      <c r="H9" s="34">
        <v>0</v>
      </c>
      <c r="I9" s="34">
        <v>0</v>
      </c>
      <c r="J9" s="34"/>
      <c r="K9" s="34"/>
      <c r="L9" s="34"/>
      <c r="M9" s="34"/>
      <c r="N9" s="34"/>
      <c r="O9" s="34"/>
      <c r="P9" s="34">
        <f>SUM(Mensual[[#This Row],[Ene]:[Dic]])</f>
        <v>0</v>
      </c>
    </row>
    <row r="10" spans="2:16" ht="30" customHeight="1" x14ac:dyDescent="0.25">
      <c r="B10" s="7" t="s">
        <v>25</v>
      </c>
      <c r="C10" s="7" t="s">
        <v>36</v>
      </c>
      <c r="D10" s="34">
        <v>1250</v>
      </c>
      <c r="E10" s="34">
        <v>1250</v>
      </c>
      <c r="F10" s="34">
        <v>1250</v>
      </c>
      <c r="G10" s="34">
        <v>1250</v>
      </c>
      <c r="H10" s="34">
        <v>1250</v>
      </c>
      <c r="I10" s="34">
        <v>1250</v>
      </c>
      <c r="J10" s="34"/>
      <c r="K10" s="34"/>
      <c r="L10" s="34"/>
      <c r="M10" s="34"/>
      <c r="N10" s="34"/>
      <c r="O10" s="34"/>
      <c r="P10" s="34">
        <f>SUM(Mensual[[#This Row],[Ene]:[Dic]])</f>
        <v>7500</v>
      </c>
    </row>
    <row r="11" spans="2:16" ht="30" customHeight="1" x14ac:dyDescent="0.25">
      <c r="B11" s="7" t="s">
        <v>25</v>
      </c>
      <c r="C11" s="7" t="s">
        <v>37</v>
      </c>
      <c r="D11" s="34">
        <v>208.33333333333334</v>
      </c>
      <c r="E11" s="34">
        <v>208.33333333333334</v>
      </c>
      <c r="F11" s="34">
        <v>208.33333333333334</v>
      </c>
      <c r="G11" s="34">
        <v>208.33333333333334</v>
      </c>
      <c r="H11" s="34">
        <v>208.33333333333334</v>
      </c>
      <c r="I11" s="34">
        <v>208.33333333333334</v>
      </c>
      <c r="J11" s="34"/>
      <c r="K11" s="34"/>
      <c r="L11" s="34"/>
      <c r="M11" s="34"/>
      <c r="N11" s="34"/>
      <c r="O11" s="34"/>
      <c r="P11" s="34">
        <f>SUM(Mensual[[#This Row],[Ene]:[Dic]])</f>
        <v>1250</v>
      </c>
    </row>
    <row r="12" spans="2:16" ht="30" customHeight="1" x14ac:dyDescent="0.25">
      <c r="B12" s="7" t="s">
        <v>25</v>
      </c>
      <c r="C12" s="7" t="s">
        <v>38</v>
      </c>
      <c r="D12" s="34">
        <v>16.666666666666668</v>
      </c>
      <c r="E12" s="34">
        <v>16.666666666666668</v>
      </c>
      <c r="F12" s="34">
        <v>16.666666666666668</v>
      </c>
      <c r="G12" s="34">
        <v>16.666666666666668</v>
      </c>
      <c r="H12" s="34">
        <v>16.666666666666668</v>
      </c>
      <c r="I12" s="34">
        <v>16.666666666666668</v>
      </c>
      <c r="J12" s="34"/>
      <c r="K12" s="34"/>
      <c r="L12" s="34"/>
      <c r="M12" s="34"/>
      <c r="N12" s="34"/>
      <c r="O12" s="34"/>
      <c r="P12" s="34">
        <f>SUM(Mensual[[#This Row],[Ene]:[Dic]])</f>
        <v>100.00000000000001</v>
      </c>
    </row>
    <row r="13" spans="2:16" ht="30" customHeight="1" x14ac:dyDescent="0.25">
      <c r="B13" s="7" t="s">
        <v>25</v>
      </c>
      <c r="C13" s="7" t="s">
        <v>39</v>
      </c>
      <c r="D13" s="34">
        <v>333.33333333333331</v>
      </c>
      <c r="E13" s="34">
        <v>333.33333333333331</v>
      </c>
      <c r="F13" s="34">
        <v>333.33333333333331</v>
      </c>
      <c r="G13" s="34">
        <v>333.33333333333331</v>
      </c>
      <c r="H13" s="34">
        <v>333.33333333333331</v>
      </c>
      <c r="I13" s="34">
        <v>333.33333333333331</v>
      </c>
      <c r="J13" s="34"/>
      <c r="K13" s="34"/>
      <c r="L13" s="34"/>
      <c r="M13" s="34"/>
      <c r="N13" s="34"/>
      <c r="O13" s="34"/>
      <c r="P13" s="34">
        <f>SUM(Mensual[[#This Row],[Ene]:[Dic]])</f>
        <v>1999.9999999999998</v>
      </c>
    </row>
    <row r="14" spans="2:16" ht="30" customHeight="1" x14ac:dyDescent="0.25">
      <c r="B14" s="7" t="s">
        <v>25</v>
      </c>
      <c r="C14" s="7" t="s">
        <v>40</v>
      </c>
      <c r="D14" s="34">
        <v>1250</v>
      </c>
      <c r="E14" s="34">
        <v>1250</v>
      </c>
      <c r="F14" s="34">
        <v>1250</v>
      </c>
      <c r="G14" s="34">
        <v>1250</v>
      </c>
      <c r="H14" s="34">
        <v>1250</v>
      </c>
      <c r="I14" s="34">
        <v>1250</v>
      </c>
      <c r="J14" s="34"/>
      <c r="K14" s="34"/>
      <c r="L14" s="34"/>
      <c r="M14" s="34"/>
      <c r="N14" s="34"/>
      <c r="O14" s="34"/>
      <c r="P14" s="34">
        <f>SUM(Mensual[[#This Row],[Ene]:[Dic]])</f>
        <v>7500</v>
      </c>
    </row>
    <row r="15" spans="2:16" ht="30" customHeight="1" x14ac:dyDescent="0.25">
      <c r="B15" s="7" t="s">
        <v>25</v>
      </c>
      <c r="C15" s="7" t="s">
        <v>41</v>
      </c>
      <c r="D15" s="34">
        <v>25</v>
      </c>
      <c r="E15" s="34">
        <v>25</v>
      </c>
      <c r="F15" s="34">
        <v>25</v>
      </c>
      <c r="G15" s="34">
        <v>25</v>
      </c>
      <c r="H15" s="34">
        <v>25</v>
      </c>
      <c r="I15" s="34">
        <v>25</v>
      </c>
      <c r="J15" s="34"/>
      <c r="K15" s="34"/>
      <c r="L15" s="34"/>
      <c r="M15" s="34"/>
      <c r="N15" s="34"/>
      <c r="O15" s="34"/>
      <c r="P15" s="34">
        <f>SUM(Mensual[[#This Row],[Ene]:[Dic]])</f>
        <v>150</v>
      </c>
    </row>
    <row r="16" spans="2:16" ht="30" customHeight="1" x14ac:dyDescent="0.25">
      <c r="B16" s="7" t="s">
        <v>25</v>
      </c>
      <c r="C16" s="7" t="s">
        <v>42</v>
      </c>
      <c r="D16" s="34">
        <v>100</v>
      </c>
      <c r="E16" s="34">
        <v>100</v>
      </c>
      <c r="F16" s="34">
        <v>100</v>
      </c>
      <c r="G16" s="34">
        <v>100</v>
      </c>
      <c r="H16" s="34">
        <v>100</v>
      </c>
      <c r="I16" s="34">
        <v>100</v>
      </c>
      <c r="J16" s="34"/>
      <c r="K16" s="34"/>
      <c r="L16" s="34"/>
      <c r="M16" s="34"/>
      <c r="N16" s="34"/>
      <c r="O16" s="34"/>
      <c r="P16" s="34">
        <f>SUM(Mensual[[#This Row],[Ene]:[Dic]])</f>
        <v>600</v>
      </c>
    </row>
    <row r="17" spans="2:16" ht="30" customHeight="1" x14ac:dyDescent="0.25">
      <c r="B17" s="7" t="s">
        <v>25</v>
      </c>
      <c r="C17" s="7" t="s">
        <v>43</v>
      </c>
      <c r="D17" s="34">
        <v>50</v>
      </c>
      <c r="E17" s="34">
        <v>50</v>
      </c>
      <c r="F17" s="34">
        <v>50</v>
      </c>
      <c r="G17" s="34">
        <v>50</v>
      </c>
      <c r="H17" s="34">
        <v>50</v>
      </c>
      <c r="I17" s="34">
        <v>50</v>
      </c>
      <c r="J17" s="34"/>
      <c r="K17" s="34"/>
      <c r="L17" s="34"/>
      <c r="M17" s="34"/>
      <c r="N17" s="34"/>
      <c r="O17" s="34"/>
      <c r="P17" s="34">
        <f>SUM(Mensual[[#This Row],[Ene]:[Dic]])</f>
        <v>300</v>
      </c>
    </row>
    <row r="18" spans="2:16" ht="30" customHeight="1" x14ac:dyDescent="0.25">
      <c r="B18" s="7" t="s">
        <v>25</v>
      </c>
      <c r="C18" s="7" t="s">
        <v>44</v>
      </c>
      <c r="D18" s="34">
        <v>50</v>
      </c>
      <c r="E18" s="34">
        <v>50</v>
      </c>
      <c r="F18" s="34">
        <v>50</v>
      </c>
      <c r="G18" s="34">
        <v>50</v>
      </c>
      <c r="H18" s="34">
        <v>50</v>
      </c>
      <c r="I18" s="34">
        <v>50</v>
      </c>
      <c r="J18" s="34"/>
      <c r="K18" s="34"/>
      <c r="L18" s="34"/>
      <c r="M18" s="34"/>
      <c r="N18" s="34"/>
      <c r="O18" s="34"/>
      <c r="P18" s="34">
        <f>SUM(Mensual[[#This Row],[Ene]:[Dic]])</f>
        <v>300</v>
      </c>
    </row>
    <row r="19" spans="2:16" ht="30" customHeight="1" x14ac:dyDescent="0.25">
      <c r="B19" s="7" t="s">
        <v>25</v>
      </c>
      <c r="C19" s="7" t="s">
        <v>45</v>
      </c>
      <c r="D19" s="34">
        <v>25</v>
      </c>
      <c r="E19" s="34">
        <v>25</v>
      </c>
      <c r="F19" s="34">
        <v>25</v>
      </c>
      <c r="G19" s="34">
        <v>25</v>
      </c>
      <c r="H19" s="34">
        <v>25</v>
      </c>
      <c r="I19" s="34">
        <v>25</v>
      </c>
      <c r="J19" s="34"/>
      <c r="K19" s="34"/>
      <c r="L19" s="34"/>
      <c r="M19" s="34"/>
      <c r="N19" s="34"/>
      <c r="O19" s="34"/>
      <c r="P19" s="34">
        <f>SUM(Mensual[[#This Row],[Ene]:[Dic]])</f>
        <v>150</v>
      </c>
    </row>
    <row r="20" spans="2:16" ht="30" customHeight="1" x14ac:dyDescent="0.25">
      <c r="B20" s="7" t="s">
        <v>25</v>
      </c>
      <c r="C20" s="7" t="s">
        <v>46</v>
      </c>
      <c r="D20" s="34">
        <v>12.5</v>
      </c>
      <c r="E20" s="34">
        <v>12.5</v>
      </c>
      <c r="F20" s="34">
        <v>12.5</v>
      </c>
      <c r="G20" s="34">
        <v>12.5</v>
      </c>
      <c r="H20" s="34">
        <v>12.5</v>
      </c>
      <c r="I20" s="34">
        <v>12.5</v>
      </c>
      <c r="J20" s="34"/>
      <c r="K20" s="34"/>
      <c r="L20" s="34"/>
      <c r="M20" s="34"/>
      <c r="N20" s="34"/>
      <c r="O20" s="34"/>
      <c r="P20" s="34">
        <f>SUM(Mensual[[#This Row],[Ene]:[Dic]])</f>
        <v>75</v>
      </c>
    </row>
    <row r="21" spans="2:16" ht="30" customHeight="1" x14ac:dyDescent="0.25">
      <c r="B21" s="7" t="s">
        <v>25</v>
      </c>
      <c r="C21" s="7" t="s">
        <v>47</v>
      </c>
      <c r="D21" s="34">
        <v>50</v>
      </c>
      <c r="E21" s="34">
        <v>50</v>
      </c>
      <c r="F21" s="34">
        <v>50</v>
      </c>
      <c r="G21" s="34">
        <v>50</v>
      </c>
      <c r="H21" s="34">
        <v>50</v>
      </c>
      <c r="I21" s="34">
        <v>50</v>
      </c>
      <c r="J21" s="34"/>
      <c r="K21" s="34"/>
      <c r="L21" s="34"/>
      <c r="M21" s="34"/>
      <c r="N21" s="34"/>
      <c r="O21" s="34"/>
      <c r="P21" s="34">
        <f>SUM(Mensual[[#This Row],[Ene]:[Dic]])</f>
        <v>300</v>
      </c>
    </row>
    <row r="22" spans="2:16" ht="30" customHeight="1" x14ac:dyDescent="0.25">
      <c r="B22" s="7" t="s">
        <v>25</v>
      </c>
      <c r="C22" s="7" t="s">
        <v>48</v>
      </c>
      <c r="D22" s="34">
        <v>50</v>
      </c>
      <c r="E22" s="34">
        <v>50</v>
      </c>
      <c r="F22" s="34">
        <v>50</v>
      </c>
      <c r="G22" s="34">
        <v>50</v>
      </c>
      <c r="H22" s="34">
        <v>50</v>
      </c>
      <c r="I22" s="34">
        <v>50</v>
      </c>
      <c r="J22" s="34"/>
      <c r="K22" s="34"/>
      <c r="L22" s="34"/>
      <c r="M22" s="34"/>
      <c r="N22" s="34"/>
      <c r="O22" s="34"/>
      <c r="P22" s="34">
        <f>SUM(Mensual[[#This Row],[Ene]:[Dic]])</f>
        <v>300</v>
      </c>
    </row>
    <row r="23" spans="2:16" ht="30" customHeight="1" x14ac:dyDescent="0.25">
      <c r="B23" s="7" t="s">
        <v>25</v>
      </c>
      <c r="C23" s="7" t="s">
        <v>49</v>
      </c>
      <c r="D23" s="34">
        <v>125</v>
      </c>
      <c r="E23" s="34">
        <v>125</v>
      </c>
      <c r="F23" s="34">
        <v>125</v>
      </c>
      <c r="G23" s="34">
        <v>125</v>
      </c>
      <c r="H23" s="34">
        <v>125</v>
      </c>
      <c r="I23" s="34">
        <v>125</v>
      </c>
      <c r="J23" s="34"/>
      <c r="K23" s="34"/>
      <c r="L23" s="34"/>
      <c r="M23" s="34"/>
      <c r="N23" s="34"/>
      <c r="O23" s="34"/>
      <c r="P23" s="34">
        <f>SUM(Mensual[[#This Row],[Ene]:[Dic]])</f>
        <v>750</v>
      </c>
    </row>
    <row r="24" spans="2:16" ht="30" customHeight="1" x14ac:dyDescent="0.25">
      <c r="B24" s="7" t="s">
        <v>25</v>
      </c>
      <c r="C24" s="7" t="s">
        <v>50</v>
      </c>
      <c r="D24" s="34">
        <v>400</v>
      </c>
      <c r="E24" s="34">
        <v>500</v>
      </c>
      <c r="F24" s="34">
        <v>450</v>
      </c>
      <c r="G24" s="34">
        <v>400</v>
      </c>
      <c r="H24" s="34">
        <v>450</v>
      </c>
      <c r="I24" s="34">
        <v>425</v>
      </c>
      <c r="J24" s="34"/>
      <c r="K24" s="34"/>
      <c r="L24" s="34"/>
      <c r="M24" s="34"/>
      <c r="N24" s="34"/>
      <c r="O24" s="34"/>
      <c r="P24" s="34">
        <f>SUM(Mensual[[#This Row],[Ene]:[Dic]])</f>
        <v>2625</v>
      </c>
    </row>
    <row r="25" spans="2:16" ht="30" customHeight="1" x14ac:dyDescent="0.25">
      <c r="B25" s="7" t="s">
        <v>25</v>
      </c>
      <c r="C25" s="7" t="s">
        <v>51</v>
      </c>
      <c r="D25" s="34">
        <v>50</v>
      </c>
      <c r="E25" s="34">
        <v>75</v>
      </c>
      <c r="F25" s="34">
        <v>100</v>
      </c>
      <c r="G25" s="34">
        <v>75</v>
      </c>
      <c r="H25" s="34">
        <v>125</v>
      </c>
      <c r="I25" s="34">
        <v>75</v>
      </c>
      <c r="J25" s="34"/>
      <c r="K25" s="34"/>
      <c r="L25" s="34"/>
      <c r="M25" s="34"/>
      <c r="N25" s="34"/>
      <c r="O25" s="34"/>
      <c r="P25" s="34">
        <f>SUM(Mensual[[#This Row],[Ene]:[Dic]])</f>
        <v>500</v>
      </c>
    </row>
    <row r="26" spans="2:16" ht="30" customHeight="1" x14ac:dyDescent="0.25">
      <c r="B26" s="7" t="s">
        <v>25</v>
      </c>
      <c r="C26" s="7" t="s">
        <v>52</v>
      </c>
      <c r="D26" s="34">
        <v>50</v>
      </c>
      <c r="E26" s="34">
        <v>10</v>
      </c>
      <c r="F26" s="34">
        <v>25</v>
      </c>
      <c r="G26" s="34">
        <v>25</v>
      </c>
      <c r="H26" s="34">
        <v>20</v>
      </c>
      <c r="I26" s="34">
        <v>70</v>
      </c>
      <c r="J26" s="34"/>
      <c r="K26" s="34"/>
      <c r="L26" s="34"/>
      <c r="M26" s="34"/>
      <c r="N26" s="34"/>
      <c r="O26" s="34"/>
      <c r="P26" s="34">
        <f>SUM(Mensual[[#This Row],[Ene]:[Dic]])</f>
        <v>200</v>
      </c>
    </row>
    <row r="27" spans="2:16" ht="30" customHeight="1" x14ac:dyDescent="0.25">
      <c r="B27" s="7" t="s">
        <v>25</v>
      </c>
      <c r="C27" s="7" t="s">
        <v>53</v>
      </c>
      <c r="D27" s="34">
        <v>30</v>
      </c>
      <c r="E27" s="34">
        <v>30</v>
      </c>
      <c r="F27" s="34">
        <v>30</v>
      </c>
      <c r="G27" s="34">
        <v>20</v>
      </c>
      <c r="H27" s="34">
        <v>30</v>
      </c>
      <c r="I27" s="34">
        <v>30</v>
      </c>
      <c r="J27" s="34"/>
      <c r="K27" s="34"/>
      <c r="L27" s="34"/>
      <c r="M27" s="34"/>
      <c r="N27" s="34"/>
      <c r="O27" s="34"/>
      <c r="P27" s="34">
        <f>SUM(Mensual[[#This Row],[Ene]:[Dic]])</f>
        <v>170</v>
      </c>
    </row>
    <row r="28" spans="2:16" ht="30" customHeight="1" x14ac:dyDescent="0.25">
      <c r="B28" s="7" t="s">
        <v>25</v>
      </c>
      <c r="C28" s="7" t="s">
        <v>33</v>
      </c>
      <c r="D28" s="34">
        <v>0</v>
      </c>
      <c r="E28" s="34">
        <v>0</v>
      </c>
      <c r="F28" s="34">
        <v>0</v>
      </c>
      <c r="G28" s="34">
        <v>0</v>
      </c>
      <c r="H28" s="34">
        <v>0</v>
      </c>
      <c r="I28" s="34">
        <v>0</v>
      </c>
      <c r="J28" s="34"/>
      <c r="K28" s="34"/>
      <c r="L28" s="34"/>
      <c r="M28" s="34"/>
      <c r="N28" s="34"/>
      <c r="O28" s="34"/>
      <c r="P28" s="34">
        <f>SUM(Mensual[[#This Row],[Ene]:[Dic]])</f>
        <v>0</v>
      </c>
    </row>
    <row r="29" spans="2:16" ht="30" customHeight="1" x14ac:dyDescent="0.25">
      <c r="B29" s="7" t="s">
        <v>25</v>
      </c>
      <c r="C29" s="7" t="s">
        <v>34</v>
      </c>
      <c r="D29" s="34">
        <v>0</v>
      </c>
      <c r="E29" s="34">
        <v>0</v>
      </c>
      <c r="F29" s="34">
        <v>0</v>
      </c>
      <c r="G29" s="34">
        <v>0</v>
      </c>
      <c r="H29" s="34">
        <v>0</v>
      </c>
      <c r="I29" s="34">
        <v>0</v>
      </c>
      <c r="J29" s="34"/>
      <c r="K29" s="34"/>
      <c r="L29" s="34"/>
      <c r="M29" s="34"/>
      <c r="N29" s="34"/>
      <c r="O29" s="34"/>
      <c r="P29" s="34">
        <f>SUM(Mensual[[#This Row],[Ene]:[Dic]])</f>
        <v>0</v>
      </c>
    </row>
    <row r="30" spans="2:16" ht="30" customHeight="1" x14ac:dyDescent="0.25">
      <c r="B30" s="7" t="s">
        <v>25</v>
      </c>
      <c r="C30" s="7" t="s">
        <v>35</v>
      </c>
      <c r="D30" s="34">
        <v>0</v>
      </c>
      <c r="E30" s="34">
        <v>0</v>
      </c>
      <c r="F30" s="34">
        <v>0</v>
      </c>
      <c r="G30" s="34">
        <v>0</v>
      </c>
      <c r="H30" s="34">
        <v>0</v>
      </c>
      <c r="I30" s="34">
        <v>0</v>
      </c>
      <c r="J30" s="34"/>
      <c r="K30" s="34"/>
      <c r="L30" s="34"/>
      <c r="M30" s="34"/>
      <c r="N30" s="34"/>
      <c r="O30" s="34"/>
      <c r="P30" s="34">
        <f>SUM(Mensual[[#This Row],[Ene]:[Dic]])</f>
        <v>0</v>
      </c>
    </row>
    <row r="31" spans="2:16" ht="30" customHeight="1" x14ac:dyDescent="0.25">
      <c r="B31" s="7" t="s">
        <v>26</v>
      </c>
      <c r="C31" s="7" t="s">
        <v>54</v>
      </c>
      <c r="D31" s="34">
        <v>50</v>
      </c>
      <c r="E31" s="34">
        <v>150</v>
      </c>
      <c r="F31" s="34">
        <v>100</v>
      </c>
      <c r="G31" s="34">
        <v>50</v>
      </c>
      <c r="H31" s="34">
        <v>150</v>
      </c>
      <c r="I31" s="34">
        <v>100</v>
      </c>
      <c r="J31" s="34"/>
      <c r="K31" s="34"/>
      <c r="L31" s="34"/>
      <c r="M31" s="34"/>
      <c r="N31" s="34"/>
      <c r="O31" s="34"/>
      <c r="P31" s="34">
        <f>SUM(Mensual[[#This Row],[Ene]:[Dic]])</f>
        <v>600</v>
      </c>
    </row>
    <row r="32" spans="2:16" ht="30" customHeight="1" x14ac:dyDescent="0.25">
      <c r="B32" s="7" t="s">
        <v>26</v>
      </c>
      <c r="C32" s="7" t="s">
        <v>55</v>
      </c>
      <c r="D32" s="34">
        <v>25</v>
      </c>
      <c r="E32" s="34">
        <v>75</v>
      </c>
      <c r="F32" s="34">
        <v>50</v>
      </c>
      <c r="G32" s="34">
        <v>25</v>
      </c>
      <c r="H32" s="34">
        <v>75</v>
      </c>
      <c r="I32" s="34">
        <v>50</v>
      </c>
      <c r="J32" s="34"/>
      <c r="K32" s="34"/>
      <c r="L32" s="34"/>
      <c r="M32" s="34"/>
      <c r="N32" s="34"/>
      <c r="O32" s="34"/>
      <c r="P32" s="34">
        <f>SUM(Mensual[[#This Row],[Ene]:[Dic]])</f>
        <v>300</v>
      </c>
    </row>
    <row r="33" spans="2:16" ht="30" customHeight="1" x14ac:dyDescent="0.25">
      <c r="B33" s="7" t="s">
        <v>26</v>
      </c>
      <c r="C33" s="7" t="s">
        <v>56</v>
      </c>
      <c r="D33" s="34">
        <v>0</v>
      </c>
      <c r="E33" s="34">
        <v>0</v>
      </c>
      <c r="F33" s="34">
        <v>1000</v>
      </c>
      <c r="G33" s="34">
        <v>0</v>
      </c>
      <c r="H33" s="34">
        <v>0</v>
      </c>
      <c r="I33" s="34">
        <v>1000</v>
      </c>
      <c r="J33" s="34"/>
      <c r="K33" s="34"/>
      <c r="L33" s="34"/>
      <c r="M33" s="34"/>
      <c r="N33" s="34"/>
      <c r="O33" s="34"/>
      <c r="P33" s="34">
        <f>SUM(Mensual[[#This Row],[Ene]:[Dic]])</f>
        <v>2000</v>
      </c>
    </row>
    <row r="34" spans="2:16" ht="30" customHeight="1" x14ac:dyDescent="0.25">
      <c r="B34" s="7" t="s">
        <v>26</v>
      </c>
      <c r="C34" s="7" t="s">
        <v>57</v>
      </c>
      <c r="D34" s="34">
        <v>50</v>
      </c>
      <c r="E34" s="34">
        <v>150</v>
      </c>
      <c r="F34" s="34">
        <v>100</v>
      </c>
      <c r="G34" s="34">
        <v>50</v>
      </c>
      <c r="H34" s="34">
        <v>150</v>
      </c>
      <c r="I34" s="34">
        <v>100</v>
      </c>
      <c r="J34" s="34"/>
      <c r="K34" s="34"/>
      <c r="L34" s="34"/>
      <c r="M34" s="34"/>
      <c r="N34" s="34"/>
      <c r="O34" s="34"/>
      <c r="P34" s="34">
        <f>SUM(Mensual[[#This Row],[Ene]:[Dic]])</f>
        <v>600</v>
      </c>
    </row>
    <row r="35" spans="2:16" ht="30" customHeight="1" x14ac:dyDescent="0.25">
      <c r="B35" s="7" t="s">
        <v>26</v>
      </c>
      <c r="C35" s="7" t="s">
        <v>58</v>
      </c>
      <c r="D35" s="34">
        <v>15</v>
      </c>
      <c r="E35" s="34">
        <v>25</v>
      </c>
      <c r="F35" s="34">
        <v>35</v>
      </c>
      <c r="G35" s="34">
        <v>15</v>
      </c>
      <c r="H35" s="34">
        <v>25</v>
      </c>
      <c r="I35" s="34">
        <v>35</v>
      </c>
      <c r="J35" s="34"/>
      <c r="K35" s="34"/>
      <c r="L35" s="34"/>
      <c r="M35" s="34"/>
      <c r="N35" s="34"/>
      <c r="O35" s="34"/>
      <c r="P35" s="34">
        <f>SUM(Mensual[[#This Row],[Ene]:[Dic]])</f>
        <v>150</v>
      </c>
    </row>
    <row r="36" spans="2:16" ht="30" customHeight="1" x14ac:dyDescent="0.25">
      <c r="B36" s="7" t="s">
        <v>26</v>
      </c>
      <c r="C36" s="7" t="s">
        <v>59</v>
      </c>
      <c r="D36" s="34">
        <v>100</v>
      </c>
      <c r="E36" s="34">
        <v>200</v>
      </c>
      <c r="F36" s="34">
        <v>150</v>
      </c>
      <c r="G36" s="34">
        <v>175</v>
      </c>
      <c r="H36" s="34">
        <v>150</v>
      </c>
      <c r="I36" s="34">
        <v>175</v>
      </c>
      <c r="J36" s="34"/>
      <c r="K36" s="34"/>
      <c r="L36" s="34"/>
      <c r="M36" s="34"/>
      <c r="N36" s="34"/>
      <c r="O36" s="34"/>
      <c r="P36" s="34">
        <f>SUM(Mensual[[#This Row],[Ene]:[Dic]])</f>
        <v>950</v>
      </c>
    </row>
    <row r="37" spans="2:16" ht="30" customHeight="1" x14ac:dyDescent="0.25">
      <c r="B37" s="7" t="s">
        <v>26</v>
      </c>
      <c r="C37" s="7" t="s">
        <v>60</v>
      </c>
      <c r="D37" s="34">
        <v>50</v>
      </c>
      <c r="E37" s="34">
        <v>50</v>
      </c>
      <c r="F37" s="34">
        <v>50</v>
      </c>
      <c r="G37" s="34">
        <v>50</v>
      </c>
      <c r="H37" s="34">
        <v>50</v>
      </c>
      <c r="I37" s="34">
        <v>50</v>
      </c>
      <c r="J37" s="34"/>
      <c r="K37" s="34"/>
      <c r="L37" s="34"/>
      <c r="M37" s="34"/>
      <c r="N37" s="34"/>
      <c r="O37" s="34"/>
      <c r="P37" s="34">
        <f>SUM(Mensual[[#This Row],[Ene]:[Dic]])</f>
        <v>300</v>
      </c>
    </row>
    <row r="38" spans="2:16" ht="30" customHeight="1" x14ac:dyDescent="0.25">
      <c r="B38" s="7" t="s">
        <v>26</v>
      </c>
      <c r="C38" s="7" t="s">
        <v>61</v>
      </c>
      <c r="D38" s="34">
        <v>25</v>
      </c>
      <c r="E38" s="34">
        <v>25</v>
      </c>
      <c r="F38" s="34">
        <v>25</v>
      </c>
      <c r="G38" s="34">
        <v>25</v>
      </c>
      <c r="H38" s="34">
        <v>25</v>
      </c>
      <c r="I38" s="34">
        <v>25</v>
      </c>
      <c r="J38" s="34"/>
      <c r="K38" s="34"/>
      <c r="L38" s="34"/>
      <c r="M38" s="34"/>
      <c r="N38" s="34"/>
      <c r="O38" s="34"/>
      <c r="P38" s="34">
        <f>SUM(Mensual[[#This Row],[Ene]:[Dic]])</f>
        <v>150</v>
      </c>
    </row>
    <row r="39" spans="2:16" ht="30" customHeight="1" x14ac:dyDescent="0.25">
      <c r="B39" s="7" t="s">
        <v>26</v>
      </c>
      <c r="C39" s="7" t="s">
        <v>62</v>
      </c>
      <c r="D39" s="34">
        <v>400</v>
      </c>
      <c r="E39" s="34">
        <v>400</v>
      </c>
      <c r="F39" s="34">
        <v>400</v>
      </c>
      <c r="G39" s="34">
        <v>400</v>
      </c>
      <c r="H39" s="34">
        <v>400</v>
      </c>
      <c r="I39" s="34">
        <v>400</v>
      </c>
      <c r="J39" s="34"/>
      <c r="K39" s="34"/>
      <c r="L39" s="34"/>
      <c r="M39" s="34"/>
      <c r="N39" s="34"/>
      <c r="O39" s="34"/>
      <c r="P39" s="34">
        <f>SUM(Mensual[[#This Row],[Ene]:[Dic]])</f>
        <v>2400</v>
      </c>
    </row>
    <row r="40" spans="2:16" ht="30" customHeight="1" x14ac:dyDescent="0.25">
      <c r="B40" s="7" t="s">
        <v>26</v>
      </c>
      <c r="C40" s="7" t="s">
        <v>32</v>
      </c>
      <c r="D40" s="34">
        <v>0</v>
      </c>
      <c r="E40" s="34">
        <v>0</v>
      </c>
      <c r="F40" s="34">
        <v>0</v>
      </c>
      <c r="G40" s="34">
        <v>0</v>
      </c>
      <c r="H40" s="34">
        <v>0</v>
      </c>
      <c r="I40" s="34">
        <v>0</v>
      </c>
      <c r="J40" s="34"/>
      <c r="K40" s="34"/>
      <c r="L40" s="34"/>
      <c r="M40" s="34"/>
      <c r="N40" s="34"/>
      <c r="O40" s="34"/>
      <c r="P40" s="34">
        <f>SUM(Mensual[[#This Row],[Ene]:[Dic]])</f>
        <v>0</v>
      </c>
    </row>
    <row r="41" spans="2:16" ht="30" customHeight="1" x14ac:dyDescent="0.25">
      <c r="B41" s="7" t="s">
        <v>26</v>
      </c>
      <c r="C41" s="7" t="s">
        <v>33</v>
      </c>
      <c r="D41" s="34">
        <v>0</v>
      </c>
      <c r="E41" s="34">
        <v>0</v>
      </c>
      <c r="F41" s="34">
        <v>0</v>
      </c>
      <c r="G41" s="34">
        <v>0</v>
      </c>
      <c r="H41" s="34">
        <v>0</v>
      </c>
      <c r="I41" s="34">
        <v>0</v>
      </c>
      <c r="J41" s="34"/>
      <c r="K41" s="34"/>
      <c r="L41" s="34"/>
      <c r="M41" s="34"/>
      <c r="N41" s="34"/>
      <c r="O41" s="34"/>
      <c r="P41" s="34">
        <f>SUM(Mensual[[#This Row],[Ene]:[Dic]])</f>
        <v>0</v>
      </c>
    </row>
    <row r="42" spans="2:16" ht="30" customHeight="1" x14ac:dyDescent="0.25">
      <c r="B42" s="7" t="s">
        <v>27</v>
      </c>
      <c r="C42" s="7" t="s">
        <v>63</v>
      </c>
      <c r="D42" s="34">
        <v>416.66666666666669</v>
      </c>
      <c r="E42" s="34">
        <v>416.66666666666669</v>
      </c>
      <c r="F42" s="34">
        <v>416.66666666666669</v>
      </c>
      <c r="G42" s="34">
        <v>416.66666666666669</v>
      </c>
      <c r="H42" s="34">
        <v>416.66666666666669</v>
      </c>
      <c r="I42" s="34">
        <v>416.66666666666669</v>
      </c>
      <c r="J42" s="34"/>
      <c r="K42" s="34"/>
      <c r="L42" s="34"/>
      <c r="M42" s="34"/>
      <c r="N42" s="34"/>
      <c r="O42" s="34"/>
      <c r="P42" s="34">
        <f>SUM(Mensual[[#This Row],[Ene]:[Dic]])</f>
        <v>2500</v>
      </c>
    </row>
    <row r="43" spans="2:16" ht="30" customHeight="1" x14ac:dyDescent="0.25">
      <c r="B43" s="7" t="s">
        <v>27</v>
      </c>
      <c r="C43" s="7" t="s">
        <v>64</v>
      </c>
      <c r="D43" s="34">
        <v>1000</v>
      </c>
      <c r="E43" s="34">
        <v>1000</v>
      </c>
      <c r="F43" s="34">
        <v>1000</v>
      </c>
      <c r="G43" s="34">
        <v>1000</v>
      </c>
      <c r="H43" s="34">
        <v>1000</v>
      </c>
      <c r="I43" s="34">
        <v>1000</v>
      </c>
      <c r="J43" s="34"/>
      <c r="K43" s="34"/>
      <c r="L43" s="34"/>
      <c r="M43" s="34"/>
      <c r="N43" s="34"/>
      <c r="O43" s="34"/>
      <c r="P43" s="34">
        <f>SUM(Mensual[[#This Row],[Ene]:[Dic]])</f>
        <v>6000</v>
      </c>
    </row>
    <row r="44" spans="2:16" ht="30" customHeight="1" x14ac:dyDescent="0.25">
      <c r="B44" s="7" t="s">
        <v>27</v>
      </c>
      <c r="C44" s="7" t="s">
        <v>65</v>
      </c>
      <c r="D44" s="34">
        <v>500</v>
      </c>
      <c r="E44" s="34">
        <v>500</v>
      </c>
      <c r="F44" s="34">
        <v>500</v>
      </c>
      <c r="G44" s="34">
        <v>500</v>
      </c>
      <c r="H44" s="34">
        <v>500</v>
      </c>
      <c r="I44" s="34">
        <v>500</v>
      </c>
      <c r="J44" s="34"/>
      <c r="K44" s="34"/>
      <c r="L44" s="34"/>
      <c r="M44" s="34"/>
      <c r="N44" s="34"/>
      <c r="O44" s="34"/>
      <c r="P44" s="34">
        <f>SUM(Mensual[[#This Row],[Ene]:[Dic]])</f>
        <v>3000</v>
      </c>
    </row>
    <row r="45" spans="2:16" ht="30" customHeight="1" x14ac:dyDescent="0.25">
      <c r="B45" s="7" t="s">
        <v>27</v>
      </c>
      <c r="C45" s="7" t="s">
        <v>32</v>
      </c>
      <c r="D45" s="34">
        <v>0</v>
      </c>
      <c r="E45" s="34">
        <v>0</v>
      </c>
      <c r="F45" s="34">
        <v>0</v>
      </c>
      <c r="G45" s="34">
        <v>0</v>
      </c>
      <c r="H45" s="34">
        <v>0</v>
      </c>
      <c r="I45" s="34">
        <v>0</v>
      </c>
      <c r="J45" s="34"/>
      <c r="K45" s="34"/>
      <c r="L45" s="34"/>
      <c r="M45" s="34"/>
      <c r="N45" s="34"/>
      <c r="O45" s="34"/>
      <c r="P45" s="34">
        <f>SUM(Mensual[[#This Row],[Ene]:[Dic]])</f>
        <v>0</v>
      </c>
    </row>
    <row r="46" spans="2:16" ht="30" customHeight="1" x14ac:dyDescent="0.25">
      <c r="B46" s="7" t="s">
        <v>27</v>
      </c>
      <c r="C46" s="7" t="s">
        <v>33</v>
      </c>
      <c r="D46" s="34">
        <v>0</v>
      </c>
      <c r="E46" s="34">
        <v>0</v>
      </c>
      <c r="F46" s="34">
        <v>0</v>
      </c>
      <c r="G46" s="34">
        <v>0</v>
      </c>
      <c r="H46" s="34">
        <v>0</v>
      </c>
      <c r="I46" s="34">
        <v>0</v>
      </c>
      <c r="J46" s="34"/>
      <c r="K46" s="34"/>
      <c r="L46" s="34"/>
      <c r="M46" s="34"/>
      <c r="N46" s="34"/>
      <c r="O46" s="34"/>
      <c r="P46" s="34">
        <f>SUM(Mensual[[#This Row],[Ene]:[Dic]])</f>
        <v>0</v>
      </c>
    </row>
    <row r="47" spans="2:16" ht="30" customHeight="1" x14ac:dyDescent="0.25">
      <c r="B47" s="7" t="s">
        <v>28</v>
      </c>
      <c r="C47" s="32"/>
      <c r="D47" s="34">
        <f>SUMIF(Mensual[Tipo],"Ingresos",Mensual[Ene])-SUMIF(Mensual[Tipo],"&lt;&gt;Ingresos",Mensual[Ene])</f>
        <v>3692.5</v>
      </c>
      <c r="E47" s="34">
        <f>SUMIF(Mensual[Tipo],"Ingresos",Mensual[Feb])-SUMIF(Mensual[Tipo],"&lt;&gt;Ingresos",Mensual[Feb])</f>
        <v>3247.5</v>
      </c>
      <c r="F47" s="34">
        <f>SUMIF(Mensual[Tipo],"Ingresos",Mensual[Mar])-SUMIF(Mensual[Tipo],"&lt;&gt;Ingresos",Mensual[Mar])</f>
        <v>2522.5</v>
      </c>
      <c r="G47" s="34">
        <f>SUMIF(Mensual[Tipo],"Ingresos",Mensual[Abr])-SUMIF(Mensual[Tipo],"&lt;&gt;Ingresos",Mensual[Abr])</f>
        <v>3427.5</v>
      </c>
      <c r="H47" s="34">
        <f>SUMIF(Mensual[Tipo],"Ingresos",Mensual[May])-SUMIF(Mensual[Tipo],"&lt;&gt;Ingresos",Mensual[May])</f>
        <v>2887.5</v>
      </c>
      <c r="I47" s="34">
        <f>SUMIF(Mensual[Tipo],"Ingresos",Mensual[Jun])-SUMIF(Mensual[Tipo],"&lt;&gt;Ingresos",Mensual[Jun])</f>
        <v>2602.5</v>
      </c>
      <c r="J47" s="34">
        <f>SUMIF(Mensual[Tipo],"Ingresos",Mensual[Jul])-SUMIF(Mensual[Tipo],"&lt;&gt;Ingresos",Mensual[Jul])</f>
        <v>0</v>
      </c>
      <c r="K47" s="34">
        <f>SUMIF(Mensual[Tipo],"Ingresos",Mensual[Ago])-SUMIF(Mensual[Tipo],"&lt;&gt;Ingresos",Mensual[Ago])</f>
        <v>0</v>
      </c>
      <c r="L47" s="34">
        <f>SUMIF(Mensual[Tipo],"Ingresos",Mensual[Sep])-SUMIF(Mensual[Tipo],"&lt;&gt;Ingresos",Mensual[Sep])</f>
        <v>0</v>
      </c>
      <c r="M47" s="34">
        <f>SUMIF(Mensual[Tipo],"Ingresos",Mensual[Oct])-SUMIF(Mensual[Tipo],"&lt;&gt;Ingresos",Mensual[Oct])</f>
        <v>0</v>
      </c>
      <c r="N47" s="34">
        <f>SUMIF(Mensual[Tipo],"Ingresos",Mensual[Nov])-SUMIF(Mensual[Tipo],"&lt;&gt;Ingresos",Mensual[Nov])</f>
        <v>0</v>
      </c>
      <c r="O47" s="34">
        <f>SUMIF(Mensual[Tipo],"Ingresos",Mensual[Dic])-SUMIF(Mensual[Tipo],"&lt;&gt;Ingresos",Mensual[Dic])</f>
        <v>0</v>
      </c>
      <c r="P47" s="34">
        <f>SUMIF(Mensual[Tipo],"Ingresos",Mensual[Total])-SUMIF(Mensual[Tipo],"&lt;&gt;Ingresos",Mensual[Total])</f>
        <v>18380</v>
      </c>
    </row>
    <row r="48" spans="2:16" ht="30" customHeight="1" x14ac:dyDescent="0.25">
      <c r="B48" s="51"/>
      <c r="C48" s="51"/>
      <c r="D48" s="51"/>
      <c r="E48" s="51"/>
      <c r="F48" s="51"/>
      <c r="G48" s="51"/>
      <c r="H48" s="51"/>
      <c r="I48" s="51"/>
      <c r="J48" s="51"/>
      <c r="K48" s="51"/>
      <c r="L48" s="51"/>
      <c r="M48" s="51"/>
      <c r="N48" s="51"/>
      <c r="O48" s="51"/>
      <c r="P48" s="51"/>
    </row>
  </sheetData>
  <mergeCells count="5">
    <mergeCell ref="B48:P48"/>
    <mergeCell ref="B1:G1"/>
    <mergeCell ref="B2:C2"/>
    <mergeCell ref="D2:E2"/>
    <mergeCell ref="F2:P2"/>
  </mergeCells>
  <conditionalFormatting sqref="B4:P46">
    <cfRule type="expression" dxfId="73" priority="1">
      <formula>(MOD(ROW(),2)&lt;&gt;0)*($B4="Ingresos")</formula>
    </cfRule>
    <cfRule type="expression" dxfId="72" priority="2">
      <formula>(MOD(ROW(),2)=0)*($B4="Ingresos")</formula>
    </cfRule>
  </conditionalFormatting>
  <dataValidations count="13">
    <dataValidation type="list" errorStyle="warning" allowBlank="1" showInputMessage="1" showErrorMessage="1" error="Selecciona el Tipo de la lista. Selecciona CANCELAR, presionar ALT+FLECHA ABAJO para ver las opciones y, después, presiona la FLECHA ABAJO y luego ENTRAR para realizar una selección." sqref="B4:B46" xr:uid="{00000000-0002-0000-0200-000000000000}">
      <formula1>"Ingresos,Gastos,Discrecional,Ahorros"</formula1>
    </dataValidation>
    <dataValidation allowBlank="1" showInputMessage="1" showErrorMessage="1" prompt="Crea el extracto del flujo de efectivo mensual en esta hoja de cálculo. Escribe los detalles de la tabla Mensual. El flujo de efectivo mensual total se calcula automáticamente en la celda D2. La sugerencia está en la celda F2." sqref="A1" xr:uid="{00000000-0002-0000-0200-000001000000}"/>
    <dataValidation allowBlank="1" showInputMessage="1" showErrorMessage="1" prompt="El título de esta hoja de cálculo está en esta celda. El flujo de efectivo mensual total se calcula automáticamente en la celda de abajo." sqref="B1" xr:uid="{00000000-0002-0000-0200-000002000000}"/>
    <dataValidation allowBlank="1" showInputMessage="1" showErrorMessage="1" prompt="Vínculo de navegación a la hoja de cálculo Guía." sqref="H1" xr:uid="{00000000-0002-0000-0200-000003000000}"/>
    <dataValidation allowBlank="1" showInputMessage="1" showErrorMessage="1" prompt="Vínculo de navegación a la hoja de cálculo de flujo de efectivo anual." sqref="I1" xr:uid="{00000000-0002-0000-0200-000004000000}"/>
    <dataValidation allowBlank="1" showInputMessage="1" showErrorMessage="1" prompt="Vínculo de navegación a la hoja de cálculo Resumen diario." sqref="K1" xr:uid="{00000000-0002-0000-0200-000005000000}"/>
    <dataValidation allowBlank="1" showInputMessage="1" showErrorMessage="1" prompt="Selecciona Tipo en la columna con este encabezado. Presiona ALT + FLECHA ABAJO para conocer las opciones, luego FLECHA ABAJO y luego ENTRAR para realizar la selección. Usa filtros de encabezado para buscar entradas concretas." sqref="B3" xr:uid="{00000000-0002-0000-0200-000006000000}"/>
    <dataValidation allowBlank="1" showInputMessage="1" showErrorMessage="1" prompt="Escribe la descripción en la columna con este encabezado." sqref="C3" xr:uid="{00000000-0002-0000-0200-000007000000}"/>
    <dataValidation allowBlank="1" showInputMessage="1" showErrorMessage="1" prompt="Escribe el valor para este mes en la columna con este encabezado." sqref="D3 E3:O3" xr:uid="{00000000-0002-0000-0200-000008000000}"/>
    <dataValidation allowBlank="1" showInputMessage="1" showErrorMessage="1" prompt="El total se calcula automáticamente en la columna con este encabezado." sqref="P3" xr:uid="{00000000-0002-0000-0200-000009000000}"/>
    <dataValidation allowBlank="1" showInputMessage="1" showErrorMessage="1" prompt="Los minigráficos se actualizan automáticamente en la columna con este encabezado." sqref="Q3" xr:uid="{00000000-0002-0000-0200-00000A000000}"/>
    <dataValidation allowBlank="1" showInputMessage="1" showErrorMessage="1" prompt="El flujo de efectivo mensual total se calcula automáticamente en esta celda. Selecciona la celda H1, I1 y K1 para ir a otras hojas de cálculo. Escribe los detalles de la tabla a partir de la celda B3." sqref="D2:E2" xr:uid="{00000000-0002-0000-0200-00000B000000}"/>
    <dataValidation allowBlank="1" showInputMessage="1" showErrorMessage="1" prompt="El flujo de efectivo mensual total se calcula automáticamente en la celda de la derecha." sqref="B2:C2" xr:uid="{00000000-0002-0000-0200-00000C000000}"/>
  </dataValidations>
  <hyperlinks>
    <hyperlink ref="H1" location="Guía!A1" tooltip="Selecciona para ir a la hoja de cálculo Guía." display="Navigation button for Guide worksheet is in this cell." xr:uid="{00000000-0004-0000-0200-000000000000}"/>
    <hyperlink ref="K1" location="'Resumen mensual'!A1" tooltip="Selecciona para ir a la hoja de cálculo Resumen diario." display="DAILY SUMMARY" xr:uid="{00000000-0004-0000-0200-000001000000}"/>
    <hyperlink ref="I1" location="'Flujo de efectivo anual'!A1" tooltip="Selecciona para ir a la hoja de cálculo Flujo de efectivo anual." display="ANNUAL CASH FLOW" xr:uid="{00000000-0004-0000-0200-000002000000}"/>
    <hyperlink ref="J1" location="'Flujo de efectivo mensual'!A1" tooltip="Selecciona para ir a la celda A1 en esta hoja de cálculo." display="MONTHLY CASH FLOW" xr:uid="{B98F1722-4006-46CC-920D-AB5CA7FB3D6C}"/>
  </hyperlinks>
  <printOptions horizontalCentered="1"/>
  <pageMargins left="0.25" right="0.25" top="0.75" bottom="0.75" header="0.3" footer="0.3"/>
  <pageSetup paperSize="9" fitToHeight="0" orientation="landscape" r:id="rId1"/>
  <headerFooter differentFirst="1">
    <oddFooter>Page &amp;P of &amp;N</oddFooter>
  </headerFooter>
  <rowBreaks count="1" manualBreakCount="1">
    <brk id="47" max="16383" man="1"/>
  </rowBreaks>
  <ignoredErrors>
    <ignoredError sqref="P4:P12 P13:P20 P21:P27 P28:P38 P39:P46"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xr2:uid="{00000000-0003-0000-0200-000000000000}">
          <x14:colorSeries theme="3" tint="0.249977111117893"/>
          <x14:colorNegative theme="5"/>
          <x14:colorAxis rgb="FF000000"/>
          <x14:colorMarkers theme="4" tint="-0.499984740745262"/>
          <x14:colorFirst theme="4" tint="0.39997558519241921"/>
          <x14:colorLast theme="4" tint="0.39997558519241921"/>
          <x14:colorHigh theme="4"/>
          <x14:colorLow theme="4"/>
          <x14:sparklines>
            <x14:sparkline>
              <xm:f>'Flujo de efectivo mensual'!D4:O4</xm:f>
              <xm:sqref>Q4</xm:sqref>
            </x14:sparkline>
            <x14:sparkline>
              <xm:f>'Flujo de efectivo mensual'!D5:O5</xm:f>
              <xm:sqref>Q5</xm:sqref>
            </x14:sparkline>
            <x14:sparkline>
              <xm:f>'Flujo de efectivo mensual'!D6:O6</xm:f>
              <xm:sqref>Q6</xm:sqref>
            </x14:sparkline>
            <x14:sparkline>
              <xm:f>'Flujo de efectivo mensual'!D7:O7</xm:f>
              <xm:sqref>Q7</xm:sqref>
            </x14:sparkline>
            <x14:sparkline>
              <xm:f>'Flujo de efectivo mensual'!D8:O8</xm:f>
              <xm:sqref>Q8</xm:sqref>
            </x14:sparkline>
            <x14:sparkline>
              <xm:f>'Flujo de efectivo mensual'!D9:O9</xm:f>
              <xm:sqref>Q9</xm:sqref>
            </x14:sparkline>
            <x14:sparkline>
              <xm:f>'Flujo de efectivo mensual'!D10:O10</xm:f>
              <xm:sqref>Q10</xm:sqref>
            </x14:sparkline>
            <x14:sparkline>
              <xm:f>'Flujo de efectivo mensual'!D11:O11</xm:f>
              <xm:sqref>Q11</xm:sqref>
            </x14:sparkline>
            <x14:sparkline>
              <xm:f>'Flujo de efectivo mensual'!D12:O12</xm:f>
              <xm:sqref>Q12</xm:sqref>
            </x14:sparkline>
            <x14:sparkline>
              <xm:f>'Flujo de efectivo mensual'!D13:O13</xm:f>
              <xm:sqref>Q13</xm:sqref>
            </x14:sparkline>
            <x14:sparkline>
              <xm:f>'Flujo de efectivo mensual'!D14:O14</xm:f>
              <xm:sqref>Q14</xm:sqref>
            </x14:sparkline>
            <x14:sparkline>
              <xm:f>'Flujo de efectivo mensual'!D15:O15</xm:f>
              <xm:sqref>Q15</xm:sqref>
            </x14:sparkline>
            <x14:sparkline>
              <xm:f>'Flujo de efectivo mensual'!D16:O16</xm:f>
              <xm:sqref>Q16</xm:sqref>
            </x14:sparkline>
            <x14:sparkline>
              <xm:f>'Flujo de efectivo mensual'!D17:O17</xm:f>
              <xm:sqref>Q17</xm:sqref>
            </x14:sparkline>
            <x14:sparkline>
              <xm:f>'Flujo de efectivo mensual'!D18:O18</xm:f>
              <xm:sqref>Q18</xm:sqref>
            </x14:sparkline>
            <x14:sparkline>
              <xm:f>'Flujo de efectivo mensual'!D19:O19</xm:f>
              <xm:sqref>Q19</xm:sqref>
            </x14:sparkline>
            <x14:sparkline>
              <xm:f>'Flujo de efectivo mensual'!D20:O20</xm:f>
              <xm:sqref>Q20</xm:sqref>
            </x14:sparkline>
            <x14:sparkline>
              <xm:f>'Flujo de efectivo mensual'!D21:O21</xm:f>
              <xm:sqref>Q21</xm:sqref>
            </x14:sparkline>
            <x14:sparkline>
              <xm:f>'Flujo de efectivo mensual'!D22:O22</xm:f>
              <xm:sqref>Q22</xm:sqref>
            </x14:sparkline>
            <x14:sparkline>
              <xm:f>'Flujo de efectivo mensual'!D23:O23</xm:f>
              <xm:sqref>Q23</xm:sqref>
            </x14:sparkline>
            <x14:sparkline>
              <xm:f>'Flujo de efectivo mensual'!D24:O24</xm:f>
              <xm:sqref>Q24</xm:sqref>
            </x14:sparkline>
            <x14:sparkline>
              <xm:f>'Flujo de efectivo mensual'!D25:O25</xm:f>
              <xm:sqref>Q25</xm:sqref>
            </x14:sparkline>
            <x14:sparkline>
              <xm:f>'Flujo de efectivo mensual'!D26:O26</xm:f>
              <xm:sqref>Q26</xm:sqref>
            </x14:sparkline>
            <x14:sparkline>
              <xm:f>'Flujo de efectivo mensual'!D27:O27</xm:f>
              <xm:sqref>Q27</xm:sqref>
            </x14:sparkline>
            <x14:sparkline>
              <xm:f>'Flujo de efectivo mensual'!D28:O28</xm:f>
              <xm:sqref>Q28</xm:sqref>
            </x14:sparkline>
            <x14:sparkline>
              <xm:f>'Flujo de efectivo mensual'!D29:O29</xm:f>
              <xm:sqref>Q29</xm:sqref>
            </x14:sparkline>
            <x14:sparkline>
              <xm:f>'Flujo de efectivo mensual'!D30:O30</xm:f>
              <xm:sqref>Q30</xm:sqref>
            </x14:sparkline>
            <x14:sparkline>
              <xm:f>'Flujo de efectivo mensual'!D31:O31</xm:f>
              <xm:sqref>Q31</xm:sqref>
            </x14:sparkline>
            <x14:sparkline>
              <xm:f>'Flujo de efectivo mensual'!D32:O32</xm:f>
              <xm:sqref>Q32</xm:sqref>
            </x14:sparkline>
            <x14:sparkline>
              <xm:f>'Flujo de efectivo mensual'!D33:O33</xm:f>
              <xm:sqref>Q33</xm:sqref>
            </x14:sparkline>
            <x14:sparkline>
              <xm:f>'Flujo de efectivo mensual'!D34:O34</xm:f>
              <xm:sqref>Q34</xm:sqref>
            </x14:sparkline>
            <x14:sparkline>
              <xm:f>'Flujo de efectivo mensual'!D35:O35</xm:f>
              <xm:sqref>Q35</xm:sqref>
            </x14:sparkline>
            <x14:sparkline>
              <xm:f>'Flujo de efectivo mensual'!D36:O36</xm:f>
              <xm:sqref>Q36</xm:sqref>
            </x14:sparkline>
            <x14:sparkline>
              <xm:f>'Flujo de efectivo mensual'!D37:O37</xm:f>
              <xm:sqref>Q37</xm:sqref>
            </x14:sparkline>
            <x14:sparkline>
              <xm:f>'Flujo de efectivo mensual'!D38:O38</xm:f>
              <xm:sqref>Q38</xm:sqref>
            </x14:sparkline>
            <x14:sparkline>
              <xm:f>'Flujo de efectivo mensual'!D39:O39</xm:f>
              <xm:sqref>Q39</xm:sqref>
            </x14:sparkline>
            <x14:sparkline>
              <xm:f>'Flujo de efectivo mensual'!D40:O40</xm:f>
              <xm:sqref>Q40</xm:sqref>
            </x14:sparkline>
            <x14:sparkline>
              <xm:f>'Flujo de efectivo mensual'!D41:O41</xm:f>
              <xm:sqref>Q41</xm:sqref>
            </x14:sparkline>
            <x14:sparkline>
              <xm:f>'Flujo de efectivo mensual'!D42:O42</xm:f>
              <xm:sqref>Q42</xm:sqref>
            </x14:sparkline>
            <x14:sparkline>
              <xm:f>'Flujo de efectivo mensual'!D43:O43</xm:f>
              <xm:sqref>Q43</xm:sqref>
            </x14:sparkline>
            <x14:sparkline>
              <xm:f>'Flujo de efectivo mensual'!D44:O44</xm:f>
              <xm:sqref>Q44</xm:sqref>
            </x14:sparkline>
            <x14:sparkline>
              <xm:f>'Flujo de efectivo mensual'!D45:O45</xm:f>
              <xm:sqref>Q45</xm:sqref>
            </x14:sparkline>
            <x14:sparkline>
              <xm:f>'Flujo de efectivo mensual'!D46:O46</xm:f>
              <xm:sqref>Q46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autoPageBreaks="0" fitToPage="1"/>
  </sheetPr>
  <dimension ref="B1:M53"/>
  <sheetViews>
    <sheetView showGridLines="0" zoomScaleNormal="100" workbookViewId="0"/>
  </sheetViews>
  <sheetFormatPr defaultColWidth="16.5703125" defaultRowHeight="30" customHeight="1" x14ac:dyDescent="0.25"/>
  <cols>
    <col min="1" max="1" width="2.5703125" customWidth="1"/>
    <col min="2" max="2" width="14.5703125" customWidth="1"/>
    <col min="3" max="3" width="25.5703125" customWidth="1"/>
    <col min="6" max="14" width="20.7109375" customWidth="1"/>
  </cols>
  <sheetData>
    <row r="1" spans="2:13" s="20" customFormat="1" ht="39" customHeight="1" x14ac:dyDescent="0.25">
      <c r="B1" s="41" t="s">
        <v>0</v>
      </c>
      <c r="C1" s="41"/>
      <c r="D1" s="41"/>
      <c r="E1" s="41"/>
      <c r="F1" s="31" t="s">
        <v>7</v>
      </c>
      <c r="G1" s="38" t="s">
        <v>98</v>
      </c>
      <c r="H1" s="21" t="s">
        <v>103</v>
      </c>
      <c r="I1" s="21" t="s">
        <v>8</v>
      </c>
      <c r="J1" s="23"/>
      <c r="K1" s="23"/>
      <c r="L1" s="23"/>
    </row>
    <row r="2" spans="2:13" ht="31.5" customHeight="1" x14ac:dyDescent="0.25">
      <c r="B2" s="57" t="s">
        <v>81</v>
      </c>
      <c r="C2" s="57"/>
      <c r="D2" s="56">
        <f>FlujoDeEfectivoDiario</f>
        <v>577.83999999999992</v>
      </c>
      <c r="E2" s="56"/>
      <c r="F2" s="58" t="s">
        <v>86</v>
      </c>
      <c r="G2" s="58"/>
      <c r="H2" s="58"/>
      <c r="I2" s="58"/>
      <c r="J2" s="58"/>
      <c r="K2" s="58"/>
      <c r="L2" s="58"/>
      <c r="M2" s="58"/>
    </row>
    <row r="3" spans="2:13" ht="50.1" customHeight="1" thickBot="1" x14ac:dyDescent="0.3">
      <c r="B3" s="25" t="s">
        <v>75</v>
      </c>
      <c r="C3" s="25"/>
      <c r="D3" s="25"/>
      <c r="E3" s="25"/>
      <c r="F3" s="26"/>
      <c r="G3" s="26"/>
      <c r="H3" s="26"/>
    </row>
    <row r="4" spans="2:13" ht="30" customHeight="1" x14ac:dyDescent="0.25">
      <c r="B4" s="29" t="s">
        <v>82</v>
      </c>
      <c r="C4" s="30" t="s">
        <v>83</v>
      </c>
      <c r="D4" s="30" t="s">
        <v>84</v>
      </c>
      <c r="E4" s="30" t="s">
        <v>85</v>
      </c>
      <c r="I4" s="19"/>
    </row>
    <row r="5" spans="2:13" ht="30" customHeight="1" x14ac:dyDescent="0.25">
      <c r="B5" s="28" t="s">
        <v>24</v>
      </c>
      <c r="C5" s="35">
        <f>SUMIF(Diario[Tipo],$B5,Diario[Diario])</f>
        <v>342.47</v>
      </c>
      <c r="D5" s="35">
        <f>SUMIF(Diario[Tipo],$B5,Diario[Mensual])</f>
        <v>10416.795833333334</v>
      </c>
      <c r="E5" s="35">
        <f>SUMIF(Diario[Tipo],$B5,Diario[Anual])</f>
        <v>125001.55000000002</v>
      </c>
    </row>
    <row r="6" spans="2:13" ht="30" customHeight="1" x14ac:dyDescent="0.25">
      <c r="B6" s="27" t="s">
        <v>25</v>
      </c>
      <c r="C6" s="35">
        <f>SUMIF(Diario[Tipo],$B6,Diario[Diario])</f>
        <v>136.05999999999997</v>
      </c>
      <c r="D6" s="35">
        <f>SUMIF(Diario[Tipo],$B6,Diario[Mensual])</f>
        <v>4138.4916666666668</v>
      </c>
      <c r="E6" s="35">
        <f>SUMIF(Diario[Tipo],$B6,Diario[Anual])</f>
        <v>49661.899999999994</v>
      </c>
    </row>
    <row r="7" spans="2:13" ht="30" customHeight="1" x14ac:dyDescent="0.25">
      <c r="B7" s="27" t="s">
        <v>26</v>
      </c>
      <c r="C7" s="35">
        <f>SUMIF(Diario[Tipo],$B7,Diario[Diario])</f>
        <v>36.29</v>
      </c>
      <c r="D7" s="35">
        <f>SUMIF(Diario[Tipo],$B7,Diario[Mensual])</f>
        <v>1103.8208333333334</v>
      </c>
      <c r="E7" s="35">
        <f>SUMIF(Diario[Tipo],$B7,Diario[Anual])</f>
        <v>13245.849999999999</v>
      </c>
    </row>
    <row r="8" spans="2:13" ht="30" customHeight="1" x14ac:dyDescent="0.25">
      <c r="B8" s="27" t="s">
        <v>27</v>
      </c>
      <c r="C8" s="35">
        <f>SUMIF(Diario[Tipo],$B8,Diario[Diario])</f>
        <v>63.019999999999996</v>
      </c>
      <c r="D8" s="35">
        <f>SUMIF(Diario[Tipo],$B8,Diario[Mensual])</f>
        <v>1916.8583333333333</v>
      </c>
      <c r="E8" s="35">
        <f>SUMIF(Diario[Tipo],$B8,Diario[Anual])</f>
        <v>23002.300000000003</v>
      </c>
    </row>
    <row r="9" spans="2:13" ht="50.1" customHeight="1" x14ac:dyDescent="0.25">
      <c r="B9" s="9" t="s">
        <v>23</v>
      </c>
      <c r="C9" s="13" t="s">
        <v>29</v>
      </c>
      <c r="D9" s="13" t="s">
        <v>83</v>
      </c>
      <c r="E9" s="13" t="s">
        <v>84</v>
      </c>
      <c r="F9" s="13" t="s">
        <v>87</v>
      </c>
    </row>
    <row r="10" spans="2:13" ht="30" customHeight="1" x14ac:dyDescent="0.25">
      <c r="B10" s="9" t="s">
        <v>24</v>
      </c>
      <c r="C10" s="8" t="s">
        <v>30</v>
      </c>
      <c r="D10" s="34">
        <v>246.58</v>
      </c>
      <c r="E10" s="34">
        <f>Diario[[#This Row],[Anual]]/12</f>
        <v>7500.1416666666673</v>
      </c>
      <c r="F10" s="34">
        <f>Diario[[#This Row],[Diario]]*365</f>
        <v>90001.700000000012</v>
      </c>
    </row>
    <row r="11" spans="2:13" ht="30" customHeight="1" x14ac:dyDescent="0.25">
      <c r="B11" s="9" t="s">
        <v>24</v>
      </c>
      <c r="C11" s="8" t="s">
        <v>31</v>
      </c>
      <c r="D11" s="34">
        <v>13.7</v>
      </c>
      <c r="E11" s="34">
        <f>Diario[[#This Row],[Anual]]/12</f>
        <v>416.70833333333331</v>
      </c>
      <c r="F11" s="34">
        <f>Diario[[#This Row],[Diario]]*365</f>
        <v>5000.5</v>
      </c>
    </row>
    <row r="12" spans="2:13" ht="30" customHeight="1" x14ac:dyDescent="0.25">
      <c r="B12" s="9" t="s">
        <v>24</v>
      </c>
      <c r="C12" s="8" t="s">
        <v>32</v>
      </c>
      <c r="D12" s="34">
        <v>82.19</v>
      </c>
      <c r="E12" s="34">
        <f>Diario[[#This Row],[Anual]]/12</f>
        <v>2499.9458333333332</v>
      </c>
      <c r="F12" s="34">
        <f>Diario[[#This Row],[Diario]]*365</f>
        <v>29999.35</v>
      </c>
    </row>
    <row r="13" spans="2:13" ht="30" customHeight="1" x14ac:dyDescent="0.25">
      <c r="B13" s="9" t="s">
        <v>24</v>
      </c>
      <c r="C13" s="8" t="s">
        <v>33</v>
      </c>
      <c r="D13" s="34">
        <v>0</v>
      </c>
      <c r="E13" s="34">
        <f>Diario[[#This Row],[Anual]]/12</f>
        <v>0</v>
      </c>
      <c r="F13" s="34">
        <f>Diario[[#This Row],[Diario]]*365</f>
        <v>0</v>
      </c>
    </row>
    <row r="14" spans="2:13" ht="30" customHeight="1" x14ac:dyDescent="0.25">
      <c r="B14" s="9" t="s">
        <v>24</v>
      </c>
      <c r="C14" s="8" t="s">
        <v>34</v>
      </c>
      <c r="D14" s="34">
        <v>0</v>
      </c>
      <c r="E14" s="34">
        <f>Diario[[#This Row],[Anual]]/12</f>
        <v>0</v>
      </c>
      <c r="F14" s="34">
        <f>Diario[[#This Row],[Diario]]*365</f>
        <v>0</v>
      </c>
    </row>
    <row r="15" spans="2:13" ht="30" customHeight="1" x14ac:dyDescent="0.25">
      <c r="B15" s="9" t="s">
        <v>24</v>
      </c>
      <c r="C15" s="8" t="s">
        <v>35</v>
      </c>
      <c r="D15" s="34">
        <v>0</v>
      </c>
      <c r="E15" s="34">
        <f>Diario[[#This Row],[Anual]]/12</f>
        <v>0</v>
      </c>
      <c r="F15" s="34">
        <f>Diario[[#This Row],[Diario]]*365</f>
        <v>0</v>
      </c>
    </row>
    <row r="16" spans="2:13" ht="30" customHeight="1" x14ac:dyDescent="0.25">
      <c r="B16" s="9" t="s">
        <v>25</v>
      </c>
      <c r="C16" s="8" t="s">
        <v>36</v>
      </c>
      <c r="D16" s="34">
        <v>41.1</v>
      </c>
      <c r="E16" s="34">
        <f>Diario[[#This Row],[Anual]]/12</f>
        <v>1250.125</v>
      </c>
      <c r="F16" s="34">
        <f>Diario[[#This Row],[Diario]]*365</f>
        <v>15001.5</v>
      </c>
    </row>
    <row r="17" spans="2:6" ht="30" customHeight="1" x14ac:dyDescent="0.25">
      <c r="B17" s="9" t="s">
        <v>25</v>
      </c>
      <c r="C17" s="8" t="s">
        <v>37</v>
      </c>
      <c r="D17" s="34">
        <v>6.85</v>
      </c>
      <c r="E17" s="34">
        <f>Diario[[#This Row],[Anual]]/12</f>
        <v>208.35416666666666</v>
      </c>
      <c r="F17" s="34">
        <f>Diario[[#This Row],[Diario]]*365</f>
        <v>2500.25</v>
      </c>
    </row>
    <row r="18" spans="2:6" ht="30" customHeight="1" x14ac:dyDescent="0.25">
      <c r="B18" s="9" t="s">
        <v>25</v>
      </c>
      <c r="C18" s="8" t="s">
        <v>38</v>
      </c>
      <c r="D18" s="34">
        <v>0.55000000000000004</v>
      </c>
      <c r="E18" s="34">
        <f>Diario[[#This Row],[Anual]]/12</f>
        <v>16.729166666666668</v>
      </c>
      <c r="F18" s="34">
        <f>Diario[[#This Row],[Diario]]*365</f>
        <v>200.75000000000003</v>
      </c>
    </row>
    <row r="19" spans="2:6" ht="30" customHeight="1" x14ac:dyDescent="0.25">
      <c r="B19" s="9" t="s">
        <v>25</v>
      </c>
      <c r="C19" s="8" t="s">
        <v>39</v>
      </c>
      <c r="D19" s="34">
        <v>10.96</v>
      </c>
      <c r="E19" s="34">
        <f>Diario[[#This Row],[Anual]]/12</f>
        <v>333.36666666666667</v>
      </c>
      <c r="F19" s="34">
        <f>Diario[[#This Row],[Diario]]*365</f>
        <v>4000.4</v>
      </c>
    </row>
    <row r="20" spans="2:6" ht="30" customHeight="1" x14ac:dyDescent="0.25">
      <c r="B20" s="9" t="s">
        <v>25</v>
      </c>
      <c r="C20" s="8" t="s">
        <v>40</v>
      </c>
      <c r="D20" s="34">
        <v>41.1</v>
      </c>
      <c r="E20" s="34">
        <f>Diario[[#This Row],[Anual]]/12</f>
        <v>1250.125</v>
      </c>
      <c r="F20" s="34">
        <f>Diario[[#This Row],[Diario]]*365</f>
        <v>15001.5</v>
      </c>
    </row>
    <row r="21" spans="2:6" ht="30" customHeight="1" x14ac:dyDescent="0.25">
      <c r="B21" s="9" t="s">
        <v>25</v>
      </c>
      <c r="C21" s="8" t="s">
        <v>41</v>
      </c>
      <c r="D21" s="34">
        <v>0.68</v>
      </c>
      <c r="E21" s="34">
        <f>Diario[[#This Row],[Anual]]/12</f>
        <v>20.683333333333334</v>
      </c>
      <c r="F21" s="34">
        <f>Diario[[#This Row],[Diario]]*365</f>
        <v>248.20000000000002</v>
      </c>
    </row>
    <row r="22" spans="2:6" ht="30" customHeight="1" x14ac:dyDescent="0.25">
      <c r="B22" s="9" t="s">
        <v>25</v>
      </c>
      <c r="C22" s="8" t="s">
        <v>42</v>
      </c>
      <c r="D22" s="34">
        <v>3.29</v>
      </c>
      <c r="E22" s="34">
        <f>Diario[[#This Row],[Anual]]/12</f>
        <v>100.07083333333333</v>
      </c>
      <c r="F22" s="34">
        <f>Diario[[#This Row],[Diario]]*365</f>
        <v>1200.8499999999999</v>
      </c>
    </row>
    <row r="23" spans="2:6" ht="30" customHeight="1" x14ac:dyDescent="0.25">
      <c r="B23" s="9" t="s">
        <v>25</v>
      </c>
      <c r="C23" s="8" t="s">
        <v>43</v>
      </c>
      <c r="D23" s="34">
        <v>1.64</v>
      </c>
      <c r="E23" s="34">
        <f>Diario[[#This Row],[Anual]]/12</f>
        <v>49.883333333333326</v>
      </c>
      <c r="F23" s="34">
        <f>Diario[[#This Row],[Diario]]*365</f>
        <v>598.59999999999991</v>
      </c>
    </row>
    <row r="24" spans="2:6" ht="30" customHeight="1" x14ac:dyDescent="0.25">
      <c r="B24" s="9" t="s">
        <v>25</v>
      </c>
      <c r="C24" s="8" t="s">
        <v>44</v>
      </c>
      <c r="D24" s="34">
        <v>1.64</v>
      </c>
      <c r="E24" s="34">
        <f>Diario[[#This Row],[Anual]]/12</f>
        <v>49.883333333333326</v>
      </c>
      <c r="F24" s="34">
        <f>Diario[[#This Row],[Diario]]*365</f>
        <v>598.59999999999991</v>
      </c>
    </row>
    <row r="25" spans="2:6" ht="30" customHeight="1" x14ac:dyDescent="0.25">
      <c r="B25" s="9" t="s">
        <v>25</v>
      </c>
      <c r="C25" s="8" t="s">
        <v>45</v>
      </c>
      <c r="D25" s="34">
        <v>0.82</v>
      </c>
      <c r="E25" s="34">
        <f>Diario[[#This Row],[Anual]]/12</f>
        <v>24.941666666666663</v>
      </c>
      <c r="F25" s="34">
        <f>Diario[[#This Row],[Diario]]*365</f>
        <v>299.29999999999995</v>
      </c>
    </row>
    <row r="26" spans="2:6" ht="30" customHeight="1" x14ac:dyDescent="0.25">
      <c r="B26" s="9" t="s">
        <v>25</v>
      </c>
      <c r="C26" s="8" t="s">
        <v>46</v>
      </c>
      <c r="D26" s="34">
        <v>0.41</v>
      </c>
      <c r="E26" s="34">
        <f>Diario[[#This Row],[Anual]]/12</f>
        <v>12.470833333333331</v>
      </c>
      <c r="F26" s="34">
        <f>Diario[[#This Row],[Diario]]*365</f>
        <v>149.64999999999998</v>
      </c>
    </row>
    <row r="27" spans="2:6" ht="30" customHeight="1" x14ac:dyDescent="0.25">
      <c r="B27" s="9" t="s">
        <v>25</v>
      </c>
      <c r="C27" s="8" t="s">
        <v>47</v>
      </c>
      <c r="D27" s="34">
        <v>1.64</v>
      </c>
      <c r="E27" s="34">
        <f>Diario[[#This Row],[Anual]]/12</f>
        <v>49.883333333333326</v>
      </c>
      <c r="F27" s="34">
        <f>Diario[[#This Row],[Diario]]*365</f>
        <v>598.59999999999991</v>
      </c>
    </row>
    <row r="28" spans="2:6" ht="30" customHeight="1" x14ac:dyDescent="0.25">
      <c r="B28" s="9" t="s">
        <v>25</v>
      </c>
      <c r="C28" s="8" t="s">
        <v>48</v>
      </c>
      <c r="D28" s="34">
        <v>1.64</v>
      </c>
      <c r="E28" s="34">
        <f>Diario[[#This Row],[Anual]]/12</f>
        <v>49.883333333333326</v>
      </c>
      <c r="F28" s="34">
        <f>Diario[[#This Row],[Diario]]*365</f>
        <v>598.59999999999991</v>
      </c>
    </row>
    <row r="29" spans="2:6" ht="30" customHeight="1" x14ac:dyDescent="0.25">
      <c r="B29" s="9" t="s">
        <v>25</v>
      </c>
      <c r="C29" s="8" t="s">
        <v>49</v>
      </c>
      <c r="D29" s="34">
        <v>4.1100000000000003</v>
      </c>
      <c r="E29" s="34">
        <f>Diario[[#This Row],[Anual]]/12</f>
        <v>125.0125</v>
      </c>
      <c r="F29" s="34">
        <f>Diario[[#This Row],[Diario]]*365</f>
        <v>1500.15</v>
      </c>
    </row>
    <row r="30" spans="2:6" ht="30" customHeight="1" x14ac:dyDescent="0.25">
      <c r="B30" s="9" t="s">
        <v>25</v>
      </c>
      <c r="C30" s="8" t="s">
        <v>50</v>
      </c>
      <c r="D30" s="34">
        <v>13.7</v>
      </c>
      <c r="E30" s="34">
        <f>Diario[[#This Row],[Anual]]/12</f>
        <v>416.70833333333331</v>
      </c>
      <c r="F30" s="34">
        <f>Diario[[#This Row],[Diario]]*365</f>
        <v>5000.5</v>
      </c>
    </row>
    <row r="31" spans="2:6" ht="30" customHeight="1" x14ac:dyDescent="0.25">
      <c r="B31" s="9" t="s">
        <v>25</v>
      </c>
      <c r="C31" s="8" t="s">
        <v>51</v>
      </c>
      <c r="D31" s="34">
        <v>3.29</v>
      </c>
      <c r="E31" s="34">
        <f>Diario[[#This Row],[Anual]]/12</f>
        <v>100.07083333333333</v>
      </c>
      <c r="F31" s="34">
        <f>Diario[[#This Row],[Diario]]*365</f>
        <v>1200.8499999999999</v>
      </c>
    </row>
    <row r="32" spans="2:6" ht="30" customHeight="1" x14ac:dyDescent="0.25">
      <c r="B32" s="9" t="s">
        <v>25</v>
      </c>
      <c r="C32" s="8" t="s">
        <v>102</v>
      </c>
      <c r="D32" s="34">
        <v>1.64</v>
      </c>
      <c r="E32" s="34">
        <f>Diario[[#This Row],[Anual]]/12</f>
        <v>49.883333333333326</v>
      </c>
      <c r="F32" s="34">
        <f>Diario[[#This Row],[Diario]]*365</f>
        <v>598.59999999999991</v>
      </c>
    </row>
    <row r="33" spans="2:6" ht="30" customHeight="1" x14ac:dyDescent="0.25">
      <c r="B33" s="9" t="s">
        <v>25</v>
      </c>
      <c r="C33" s="8" t="s">
        <v>53</v>
      </c>
      <c r="D33" s="34">
        <v>1</v>
      </c>
      <c r="E33" s="34">
        <f>Diario[[#This Row],[Anual]]/12</f>
        <v>30.416666666666668</v>
      </c>
      <c r="F33" s="34">
        <f>Diario[[#This Row],[Diario]]*365</f>
        <v>365</v>
      </c>
    </row>
    <row r="34" spans="2:6" ht="30" customHeight="1" x14ac:dyDescent="0.25">
      <c r="B34" s="9" t="s">
        <v>25</v>
      </c>
      <c r="C34" s="8" t="s">
        <v>33</v>
      </c>
      <c r="D34" s="34">
        <v>0</v>
      </c>
      <c r="E34" s="34">
        <f>Diario[[#This Row],[Anual]]/12</f>
        <v>0</v>
      </c>
      <c r="F34" s="34">
        <f>Diario[[#This Row],[Diario]]*365</f>
        <v>0</v>
      </c>
    </row>
    <row r="35" spans="2:6" ht="30" customHeight="1" x14ac:dyDescent="0.25">
      <c r="B35" s="9" t="s">
        <v>25</v>
      </c>
      <c r="C35" s="8" t="s">
        <v>34</v>
      </c>
      <c r="D35" s="34">
        <v>0</v>
      </c>
      <c r="E35" s="34">
        <f>Diario[[#This Row],[Anual]]/12</f>
        <v>0</v>
      </c>
      <c r="F35" s="34">
        <f>Diario[[#This Row],[Diario]]*365</f>
        <v>0</v>
      </c>
    </row>
    <row r="36" spans="2:6" ht="30" customHeight="1" x14ac:dyDescent="0.25">
      <c r="B36" s="9" t="s">
        <v>25</v>
      </c>
      <c r="C36" s="8" t="s">
        <v>35</v>
      </c>
      <c r="D36" s="34">
        <v>0</v>
      </c>
      <c r="E36" s="34">
        <f>Diario[[#This Row],[Anual]]/12</f>
        <v>0</v>
      </c>
      <c r="F36" s="34">
        <f>Diario[[#This Row],[Diario]]*365</f>
        <v>0</v>
      </c>
    </row>
    <row r="37" spans="2:6" ht="30" customHeight="1" x14ac:dyDescent="0.25">
      <c r="B37" s="9" t="s">
        <v>26</v>
      </c>
      <c r="C37" s="8" t="s">
        <v>54</v>
      </c>
      <c r="D37" s="34">
        <v>3.29</v>
      </c>
      <c r="E37" s="34">
        <f>Diario[[#This Row],[Anual]]/12</f>
        <v>100.07083333333333</v>
      </c>
      <c r="F37" s="34">
        <f>Diario[[#This Row],[Diario]]*365</f>
        <v>1200.8499999999999</v>
      </c>
    </row>
    <row r="38" spans="2:6" ht="30" customHeight="1" x14ac:dyDescent="0.25">
      <c r="B38" s="9" t="s">
        <v>26</v>
      </c>
      <c r="C38" s="8" t="s">
        <v>55</v>
      </c>
      <c r="D38" s="34">
        <v>1.64</v>
      </c>
      <c r="E38" s="34">
        <f>Diario[[#This Row],[Anual]]/12</f>
        <v>49.883333333333326</v>
      </c>
      <c r="F38" s="34">
        <f>Diario[[#This Row],[Diario]]*365</f>
        <v>598.59999999999991</v>
      </c>
    </row>
    <row r="39" spans="2:6" ht="30" customHeight="1" x14ac:dyDescent="0.25">
      <c r="B39" s="9" t="s">
        <v>26</v>
      </c>
      <c r="C39" s="8" t="s">
        <v>56</v>
      </c>
      <c r="D39" s="34">
        <v>6.16</v>
      </c>
      <c r="E39" s="34">
        <f>Diario[[#This Row],[Anual]]/12</f>
        <v>187.36666666666667</v>
      </c>
      <c r="F39" s="34">
        <f>Diario[[#This Row],[Diario]]*365</f>
        <v>2248.4</v>
      </c>
    </row>
    <row r="40" spans="2:6" ht="30" customHeight="1" x14ac:dyDescent="0.25">
      <c r="B40" s="9" t="s">
        <v>26</v>
      </c>
      <c r="C40" s="8" t="s">
        <v>57</v>
      </c>
      <c r="D40" s="34">
        <v>3.29</v>
      </c>
      <c r="E40" s="34">
        <f>Diario[[#This Row],[Anual]]/12</f>
        <v>100.07083333333333</v>
      </c>
      <c r="F40" s="34">
        <f>Diario[[#This Row],[Diario]]*365</f>
        <v>1200.8499999999999</v>
      </c>
    </row>
    <row r="41" spans="2:6" ht="30" customHeight="1" x14ac:dyDescent="0.25">
      <c r="B41" s="9" t="s">
        <v>26</v>
      </c>
      <c r="C41" s="8" t="s">
        <v>58</v>
      </c>
      <c r="D41" s="34">
        <v>0.82</v>
      </c>
      <c r="E41" s="34">
        <f>Diario[[#This Row],[Anual]]/12</f>
        <v>24.941666666666663</v>
      </c>
      <c r="F41" s="34">
        <f>Diario[[#This Row],[Diario]]*365</f>
        <v>299.29999999999995</v>
      </c>
    </row>
    <row r="42" spans="2:6" ht="30" customHeight="1" x14ac:dyDescent="0.25">
      <c r="B42" s="9" t="s">
        <v>26</v>
      </c>
      <c r="C42" s="8" t="s">
        <v>59</v>
      </c>
      <c r="D42" s="34">
        <v>5.48</v>
      </c>
      <c r="E42" s="34">
        <f>Diario[[#This Row],[Anual]]/12</f>
        <v>166.68333333333334</v>
      </c>
      <c r="F42" s="34">
        <f>Diario[[#This Row],[Diario]]*365</f>
        <v>2000.2</v>
      </c>
    </row>
    <row r="43" spans="2:6" ht="30" customHeight="1" x14ac:dyDescent="0.25">
      <c r="B43" s="9" t="s">
        <v>26</v>
      </c>
      <c r="C43" s="8" t="s">
        <v>60</v>
      </c>
      <c r="D43" s="34">
        <v>1.64</v>
      </c>
      <c r="E43" s="34">
        <f>Diario[[#This Row],[Anual]]/12</f>
        <v>49.883333333333326</v>
      </c>
      <c r="F43" s="34">
        <f>Diario[[#This Row],[Diario]]*365</f>
        <v>598.59999999999991</v>
      </c>
    </row>
    <row r="44" spans="2:6" ht="30" customHeight="1" x14ac:dyDescent="0.25">
      <c r="B44" s="9" t="s">
        <v>26</v>
      </c>
      <c r="C44" s="8" t="s">
        <v>61</v>
      </c>
      <c r="D44" s="34">
        <v>0.82</v>
      </c>
      <c r="E44" s="34">
        <f>Diario[[#This Row],[Anual]]/12</f>
        <v>24.941666666666663</v>
      </c>
      <c r="F44" s="34">
        <f>Diario[[#This Row],[Diario]]*365</f>
        <v>299.29999999999995</v>
      </c>
    </row>
    <row r="45" spans="2:6" ht="30" customHeight="1" x14ac:dyDescent="0.25">
      <c r="B45" s="9" t="s">
        <v>26</v>
      </c>
      <c r="C45" s="8" t="s">
        <v>62</v>
      </c>
      <c r="D45" s="34">
        <v>13.15</v>
      </c>
      <c r="E45" s="34">
        <f>Diario[[#This Row],[Anual]]/12</f>
        <v>399.97916666666669</v>
      </c>
      <c r="F45" s="34">
        <f>Diario[[#This Row],[Diario]]*365</f>
        <v>4799.75</v>
      </c>
    </row>
    <row r="46" spans="2:6" ht="30" customHeight="1" x14ac:dyDescent="0.25">
      <c r="B46" s="9" t="s">
        <v>26</v>
      </c>
      <c r="C46" s="8" t="s">
        <v>32</v>
      </c>
      <c r="D46" s="34">
        <v>0</v>
      </c>
      <c r="E46" s="34">
        <f>Diario[[#This Row],[Anual]]/12</f>
        <v>0</v>
      </c>
      <c r="F46" s="34">
        <f>Diario[[#This Row],[Diario]]*365</f>
        <v>0</v>
      </c>
    </row>
    <row r="47" spans="2:6" ht="30" customHeight="1" x14ac:dyDescent="0.25">
      <c r="B47" s="9" t="s">
        <v>26</v>
      </c>
      <c r="C47" s="8" t="s">
        <v>33</v>
      </c>
      <c r="D47" s="34">
        <v>0</v>
      </c>
      <c r="E47" s="34">
        <f>Diario[[#This Row],[Anual]]/12</f>
        <v>0</v>
      </c>
      <c r="F47" s="34">
        <f>Diario[[#This Row],[Diario]]*365</f>
        <v>0</v>
      </c>
    </row>
    <row r="48" spans="2:6" ht="30" customHeight="1" x14ac:dyDescent="0.25">
      <c r="B48" s="9" t="s">
        <v>27</v>
      </c>
      <c r="C48" s="8" t="s">
        <v>63</v>
      </c>
      <c r="D48" s="34">
        <v>13.7</v>
      </c>
      <c r="E48" s="34">
        <f>Diario[[#This Row],[Anual]]/12</f>
        <v>416.70833333333331</v>
      </c>
      <c r="F48" s="34">
        <f>Diario[[#This Row],[Diario]]*365</f>
        <v>5000.5</v>
      </c>
    </row>
    <row r="49" spans="2:6" ht="30" customHeight="1" x14ac:dyDescent="0.25">
      <c r="B49" s="9" t="s">
        <v>27</v>
      </c>
      <c r="C49" s="8" t="s">
        <v>64</v>
      </c>
      <c r="D49" s="34">
        <v>32.880000000000003</v>
      </c>
      <c r="E49" s="34">
        <f>Diario[[#This Row],[Anual]]/12</f>
        <v>1000.1</v>
      </c>
      <c r="F49" s="34">
        <f>Diario[[#This Row],[Diario]]*365</f>
        <v>12001.2</v>
      </c>
    </row>
    <row r="50" spans="2:6" ht="30" customHeight="1" x14ac:dyDescent="0.25">
      <c r="B50" s="9" t="s">
        <v>27</v>
      </c>
      <c r="C50" s="8" t="s">
        <v>65</v>
      </c>
      <c r="D50" s="34">
        <v>16.440000000000001</v>
      </c>
      <c r="E50" s="34">
        <f>Diario[[#This Row],[Anual]]/12</f>
        <v>500.05</v>
      </c>
      <c r="F50" s="34">
        <f>Diario[[#This Row],[Diario]]*365</f>
        <v>6000.6</v>
      </c>
    </row>
    <row r="51" spans="2:6" ht="30" customHeight="1" x14ac:dyDescent="0.25">
      <c r="B51" s="9" t="s">
        <v>27</v>
      </c>
      <c r="C51" s="8" t="s">
        <v>32</v>
      </c>
      <c r="D51" s="34">
        <v>0</v>
      </c>
      <c r="E51" s="34">
        <f>Diario[[#This Row],[Anual]]/12</f>
        <v>0</v>
      </c>
      <c r="F51" s="34">
        <f>Diario[[#This Row],[Diario]]*365</f>
        <v>0</v>
      </c>
    </row>
    <row r="52" spans="2:6" ht="30" customHeight="1" x14ac:dyDescent="0.25">
      <c r="B52" s="9" t="s">
        <v>27</v>
      </c>
      <c r="C52" s="8" t="s">
        <v>33</v>
      </c>
      <c r="D52" s="34">
        <v>0</v>
      </c>
      <c r="E52" s="34">
        <f>Diario[[#This Row],[Anual]]/12</f>
        <v>0</v>
      </c>
      <c r="F52" s="34">
        <f>Diario[[#This Row],[Diario]]*365</f>
        <v>0</v>
      </c>
    </row>
    <row r="53" spans="2:6" ht="30" customHeight="1" x14ac:dyDescent="0.25">
      <c r="B53" s="10" t="s">
        <v>28</v>
      </c>
      <c r="C53" s="36"/>
      <c r="D53" s="34">
        <f>SUMIF(Diario[Tipo],"Ingresos",Diario[Diario])-SUMIF(Diario[Tipo],"&lt;&gt;Ingresos",Diario[Diario])</f>
        <v>107.10000000000014</v>
      </c>
      <c r="E53" s="34">
        <f>SUMIF(Diario[Tipo],"Ingresos",Diario[Mensual])-SUMIF(Diario[Tipo],"&lt;&gt;Ingresos",Diario[Mensual])</f>
        <v>3257.625</v>
      </c>
      <c r="F53" s="34">
        <f>SUMIF(Diario[Tipo],"Ingresos",Diario[Anual])-SUMIF(Diario[Tipo],"&lt;&gt;Ingresos",Diario[Anual])</f>
        <v>39091.500000000015</v>
      </c>
    </row>
  </sheetData>
  <mergeCells count="4">
    <mergeCell ref="B1:E1"/>
    <mergeCell ref="D2:E2"/>
    <mergeCell ref="B2:C2"/>
    <mergeCell ref="F2:M2"/>
  </mergeCells>
  <conditionalFormatting sqref="D10:F53">
    <cfRule type="expression" dxfId="43" priority="1">
      <formula>(MOD(ROW(),2)=0)*($B10&lt;&gt;"Ingresos")</formula>
    </cfRule>
    <cfRule type="expression" dxfId="42" priority="8">
      <formula>(MOD(ROW(),2)=0)*($B10="Ingresos")</formula>
    </cfRule>
  </conditionalFormatting>
  <conditionalFormatting sqref="F10:F53">
    <cfRule type="expression" dxfId="41" priority="2">
      <formula>(MOD(ROW(),2)&lt;&gt;0)*($B10&lt;&gt;"Ingresos")</formula>
    </cfRule>
    <cfRule type="expression" dxfId="40" priority="5">
      <formula>(MOD(ROW(),2)&lt;&gt;0)*($B10="Ingresos")</formula>
    </cfRule>
  </conditionalFormatting>
  <conditionalFormatting sqref="E10:E53">
    <cfRule type="expression" dxfId="39" priority="3">
      <formula>(MOD(ROW(),2)&lt;&gt;0)*($B10&lt;&gt;"Ingresos")</formula>
    </cfRule>
    <cfRule type="expression" dxfId="38" priority="6">
      <formula>(MOD(ROW(),2)&lt;&gt;0)*($B10="Ingresos")</formula>
    </cfRule>
  </conditionalFormatting>
  <conditionalFormatting sqref="D10:D53">
    <cfRule type="expression" dxfId="37" priority="4">
      <formula>(MOD(ROW(),2)&lt;&gt;0)*($B10&lt;&gt;"Ingresos")</formula>
    </cfRule>
    <cfRule type="expression" dxfId="36" priority="7">
      <formula>(MOD(ROW(),2)&lt;&gt;0)*($B10="Ingresos")</formula>
    </cfRule>
  </conditionalFormatting>
  <conditionalFormatting sqref="B10:C53">
    <cfRule type="expression" dxfId="35" priority="9">
      <formula>(MOD(ROW(),2)&lt;&gt;0)*($B10="Ingresos")</formula>
    </cfRule>
    <cfRule type="expression" dxfId="34" priority="10">
      <formula>(MOD(ROW(),2)=0)*($B10="Ingresos")</formula>
    </cfRule>
  </conditionalFormatting>
  <dataValidations count="18">
    <dataValidation allowBlank="1" showInputMessage="1" showErrorMessage="1" prompt="Vínculo de navegación a la hoja de cálculo de flujo de efectivo mensual." sqref="G1" xr:uid="{00000000-0002-0000-0300-000000000000}"/>
    <dataValidation allowBlank="1" showInputMessage="1" showErrorMessage="1" prompt="Vínculo de navegación a la hoja de cálculo Guía." sqref="F1" xr:uid="{00000000-0002-0000-0300-000001000000}"/>
    <dataValidation allowBlank="1" showInputMessage="1" showErrorMessage="1" prompt="El resumen diario se actualiza automáticamente en las celdas de abajo." sqref="B3" xr:uid="{00000000-0002-0000-0300-000002000000}"/>
    <dataValidation allowBlank="1" showInputMessage="1" showErrorMessage="1" prompt="Crea un resumen diario en esta hoja de cálculo. Escribe los detalles en la tabla Diario empezando en la celda B9. Los totales se calculan automáticamente en la celda C5 a E8. La sugerencia está en la celda G2." sqref="A1" xr:uid="{00000000-0002-0000-0300-000003000000}"/>
    <dataValidation allowBlank="1" showInputMessage="1" showErrorMessage="1" prompt="El flujo de efectivo anual se calcula automáticamente en la columna con este encabezado." sqref="F9" xr:uid="{00000000-0002-0000-0300-000004000000}"/>
    <dataValidation allowBlank="1" showInputMessage="1" showErrorMessage="1" prompt="El flujo de efectivo mensual se calcula automáticamente en la columna con este encabezado." sqref="E9" xr:uid="{00000000-0002-0000-0300-000005000000}"/>
    <dataValidation allowBlank="1" showInputMessage="1" showErrorMessage="1" prompt="Escribe el flujo de efectivo diario en la columna con este encabezado." sqref="D9" xr:uid="{00000000-0002-0000-0300-000006000000}"/>
    <dataValidation allowBlank="1" showInputMessage="1" showErrorMessage="1" prompt="Escribe la descripción en la columna con este encabezado." sqref="C9" xr:uid="{00000000-0002-0000-0300-000007000000}"/>
    <dataValidation allowBlank="1" showInputMessage="1" showErrorMessage="1" prompt="Selecciona Tipo en la columna con este encabezado. Presiona ALT + FLECHA ABAJO para conocer las opciones, luego FLECHA ABAJO y luego ENTRAR para realizar la selección. Usa filtros de encabezado para buscar entradas concretas." sqref="B9" xr:uid="{00000000-0002-0000-0300-000008000000}"/>
    <dataValidation type="list" errorStyle="warning" allowBlank="1" showInputMessage="1" showErrorMessage="1" error="Selecciona el Tipo de la lista. Selecciona CANCELAR, presionar ALT+FLECHA ABAJO para ver las opciones y, después, presiona la FLECHA ABAJO y luego ENTRAR para realizar una selección." sqref="B10:B52" xr:uid="{00000000-0002-0000-0300-000009000000}">
      <formula1>"Ingresos,Gastos,Discrecional,Ahorros"</formula1>
    </dataValidation>
    <dataValidation allowBlank="1" showInputMessage="1" showErrorMessage="1" prompt="El título de esta hoja de cálculo está en esta celda y los vínculos de navegación a otras hojas de cálculo en las celdas F1, G1 e I1 de la derecha. El flujo de efectivo disponible total se calcula automáticamente en la celda D2." sqref="B1:E1" xr:uid="{00000000-0002-0000-0300-00000A000000}"/>
    <dataValidation allowBlank="1" showInputMessage="1" showErrorMessage="1" prompt="El efectivo disponible total se calcula automáticamente en la celda de la derecha. La etiqueta de resumen está en la celda de abajo." sqref="B2:C2" xr:uid="{00000000-0002-0000-0300-00000B000000}"/>
    <dataValidation allowBlank="1" showInputMessage="1" showErrorMessage="1" prompt="El efectivo disponible total se calcula automáticamente en esta celda. La sugerencia está en la celda de la derecha y la etiqueta Resumen diario en la celda B3." sqref="D2:E2" xr:uid="{00000000-0002-0000-0300-00000C000000}"/>
    <dataValidation allowBlank="1" showInputMessage="1" showErrorMessage="1" prompt="Los elementos para los que se calculan los Totales están en la columna con este encabezado, desde la celda B5 hasta la B8." sqref="B4" xr:uid="{00000000-0002-0000-0300-00000D000000}"/>
    <dataValidation allowBlank="1" showInputMessage="1" showErrorMessage="1" prompt="Los importes diarios se calculan automáticamente en la columna con este encabezado, desde la celda C5 hasta la C8." sqref="C4" xr:uid="{00000000-0002-0000-0300-00000E000000}"/>
    <dataValidation allowBlank="1" showInputMessage="1" showErrorMessage="1" prompt="Los importes mensuales se calculan automáticamente en la columna con este encabezado, desde la celda D5 hasta la D8." sqref="D4" xr:uid="{00000000-0002-0000-0300-00000F000000}"/>
    <dataValidation allowBlank="1" showInputMessage="1" showErrorMessage="1" prompt="Los anuales mensuales se calculan automáticamente en la columna con este encabezado, desde la celda E5 hasta la E8." sqref="E4" xr:uid="{00000000-0002-0000-0300-000010000000}"/>
    <dataValidation allowBlank="1" showInputMessage="1" showErrorMessage="1" prompt="Vínculo de navegación a la hoja de cálculo Ingresos" sqref="I1" xr:uid="{00000000-0002-0000-0300-000011000000}"/>
  </dataValidations>
  <hyperlinks>
    <hyperlink ref="F1" location="Guía!A1" tooltip="Selecciona para ir a la hoja de cálculo Guía." display="Navigation button for Guide worksheet is in this cell." xr:uid="{00000000-0004-0000-0300-000000000000}"/>
    <hyperlink ref="G1" location="'Flujo de efectivo mensual'!A1" tooltip="Selecciona para ir a la hoja de cálculo Flujo de efectivo mensual." display="Navigation button for Monthly Cash Flow worksheet is in this cell. " xr:uid="{00000000-0004-0000-0300-000001000000}"/>
    <hyperlink ref="I1" location="Ingresos!A1" tooltip="Selecciona para ir a la hoja de cálculo Ingresos." display="INCOME" xr:uid="{00000000-0004-0000-0300-000002000000}"/>
    <hyperlink ref="H1" location="'Resumen mensual'!A1" tooltip="Selecciona para ir a la celda A1 en esta hoja de cálculo." display="DAILY SUMMARY" xr:uid="{F4C1E942-5462-4544-BDE1-CB917D4DDF69}"/>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autoPageBreaks="0" fitToPage="1"/>
  </sheetPr>
  <dimension ref="B1:K10"/>
  <sheetViews>
    <sheetView showGridLines="0" zoomScaleNormal="100" workbookViewId="0"/>
  </sheetViews>
  <sheetFormatPr defaultColWidth="16.5703125" defaultRowHeight="30" customHeight="1" x14ac:dyDescent="0.25"/>
  <cols>
    <col min="1" max="1" width="2.5703125" customWidth="1"/>
    <col min="2" max="2" width="33.28515625" customWidth="1"/>
    <col min="3" max="3" width="16.5703125" customWidth="1"/>
  </cols>
  <sheetData>
    <row r="1" spans="2:11" s="20" customFormat="1" ht="39" customHeight="1" thickBot="1" x14ac:dyDescent="0.3">
      <c r="B1" s="52" t="s">
        <v>0</v>
      </c>
      <c r="C1" s="52"/>
      <c r="D1" s="52"/>
      <c r="E1" s="52"/>
      <c r="F1" s="21" t="s">
        <v>7</v>
      </c>
      <c r="G1" s="33" t="s">
        <v>100</v>
      </c>
      <c r="H1" s="22" t="s">
        <v>8</v>
      </c>
      <c r="I1" s="22" t="s">
        <v>91</v>
      </c>
    </row>
    <row r="2" spans="2:11" ht="31.5" customHeight="1" x14ac:dyDescent="0.25">
      <c r="B2" s="60" t="s">
        <v>9</v>
      </c>
      <c r="C2" s="60"/>
      <c r="D2" s="61">
        <f>FlujoDeEfectivoAnualHastaLaFecha</f>
        <v>39750</v>
      </c>
      <c r="E2" s="61"/>
      <c r="F2" s="59" t="s">
        <v>90</v>
      </c>
      <c r="G2" s="59"/>
      <c r="H2" s="59"/>
      <c r="I2" s="59"/>
      <c r="J2" s="59"/>
      <c r="K2" s="59"/>
    </row>
    <row r="3" spans="2:11" ht="50.1" customHeight="1" x14ac:dyDescent="0.25">
      <c r="B3" s="4" t="s">
        <v>24</v>
      </c>
      <c r="C3" s="3" t="s">
        <v>88</v>
      </c>
      <c r="D3" s="3" t="s">
        <v>89</v>
      </c>
      <c r="F3" s="59"/>
      <c r="G3" s="59"/>
      <c r="H3" s="59"/>
      <c r="I3" s="59"/>
      <c r="J3" s="59"/>
      <c r="K3" s="59"/>
    </row>
    <row r="4" spans="2:11" ht="30" customHeight="1" x14ac:dyDescent="0.25">
      <c r="B4" s="5" t="s">
        <v>30</v>
      </c>
      <c r="C4" s="37">
        <v>90000</v>
      </c>
      <c r="D4" s="37">
        <f>Ingresos[[#This Row],[Anual  ]]/12</f>
        <v>7500</v>
      </c>
    </row>
    <row r="5" spans="2:11" ht="30" customHeight="1" x14ac:dyDescent="0.25">
      <c r="B5" s="5" t="s">
        <v>31</v>
      </c>
      <c r="C5" s="37">
        <v>5000</v>
      </c>
      <c r="D5" s="37">
        <f>Ingresos[[#This Row],[Anual  ]]/12</f>
        <v>416.66666666666669</v>
      </c>
    </row>
    <row r="6" spans="2:11" ht="30" customHeight="1" x14ac:dyDescent="0.25">
      <c r="B6" s="5" t="s">
        <v>32</v>
      </c>
      <c r="C6" s="37">
        <v>30000</v>
      </c>
      <c r="D6" s="37">
        <f>Ingresos[[#This Row],[Anual  ]]/12</f>
        <v>2500</v>
      </c>
    </row>
    <row r="7" spans="2:11" ht="30" customHeight="1" x14ac:dyDescent="0.25">
      <c r="B7" s="5" t="s">
        <v>33</v>
      </c>
      <c r="C7" s="37"/>
      <c r="D7" s="37">
        <f>Ingresos[[#This Row],[Anual  ]]/12</f>
        <v>0</v>
      </c>
    </row>
    <row r="8" spans="2:11" ht="30" customHeight="1" x14ac:dyDescent="0.25">
      <c r="B8" s="5" t="s">
        <v>34</v>
      </c>
      <c r="C8" s="37"/>
      <c r="D8" s="37">
        <f>Ingresos[[#This Row],[Anual  ]]/12</f>
        <v>0</v>
      </c>
    </row>
    <row r="9" spans="2:11" ht="30" customHeight="1" x14ac:dyDescent="0.25">
      <c r="B9" s="5" t="s">
        <v>35</v>
      </c>
      <c r="C9" s="37"/>
      <c r="D9" s="37">
        <f>Ingresos[[#This Row],[Anual  ]]/12</f>
        <v>0</v>
      </c>
    </row>
    <row r="10" spans="2:11" ht="30" customHeight="1" x14ac:dyDescent="0.25">
      <c r="B10" s="5" t="s">
        <v>28</v>
      </c>
      <c r="C10" s="37">
        <f>SUBTOTAL(109,Ingresos[[Anual  ]])</f>
        <v>125000</v>
      </c>
      <c r="D10" s="37">
        <f>SUBTOTAL(109,Ingresos[[Mensual ]])</f>
        <v>10416.666666666668</v>
      </c>
    </row>
  </sheetData>
  <mergeCells count="4">
    <mergeCell ref="F2:K3"/>
    <mergeCell ref="B1:E1"/>
    <mergeCell ref="B2:C2"/>
    <mergeCell ref="D2:E2"/>
  </mergeCells>
  <dataValidations xWindow="999" yWindow="322" count="10">
    <dataValidation allowBlank="1" showInputMessage="1" showErrorMessage="1" prompt="El pago mensual se calcula automáticamente en la columna con este encabezado." sqref="D3" xr:uid="{00000000-0002-0000-0400-000000000000}"/>
    <dataValidation allowBlank="1" showInputMessage="1" showErrorMessage="1" prompt="Escribe los ingresos anuales en la columna con este encabezado." sqref="C3" xr:uid="{00000000-0002-0000-0400-000001000000}"/>
    <dataValidation allowBlank="1" showInputMessage="1" showErrorMessage="1" prompt="Escribe los elementos de Ingreso en la columna con este encabezado." sqref="B3" xr:uid="{00000000-0002-0000-0400-000002000000}"/>
    <dataValidation allowBlank="1" showInputMessage="1" showErrorMessage="1" prompt="Vínculo de navegación a la hoja de cálculo Gastos." sqref="I1" xr:uid="{00000000-0002-0000-0400-000003000000}"/>
    <dataValidation allowBlank="1" showInputMessage="1" showErrorMessage="1" prompt="Vínculo de navegación a la hoja de cálculo Guía." sqref="F1" xr:uid="{00000000-0002-0000-0400-000004000000}"/>
    <dataValidation allowBlank="1" showInputMessage="1" showErrorMessage="1" prompt="El título de esta hoja de cálculo está en esta celda y la etiqueta de flujo de efectivo total hasta la fecha en la celda de abajo. Selecciona las celdas de la derecha para ir a las hojas de cálculo Guía, Resumen diario y Gastos." sqref="B1:E1" xr:uid="{00000000-0002-0000-0400-000005000000}"/>
    <dataValidation allowBlank="1" showInputMessage="1" showErrorMessage="1" prompt="Escribe los detalles de la tabla Ingresos en esta hoja de cálculo. La sugerencia está en la celda F2. El flujo de efectivo total hasta la fecha se calcula automáticamente en la celda D2." sqref="A1" xr:uid="{00000000-0002-0000-0400-000006000000}"/>
    <dataValidation allowBlank="1" showInputMessage="1" showErrorMessage="1" prompt="El flujo de efectivo total hasta la fecha se calcula automáticamente en la celda de la derecha. Escribe los detalles en la tabla de abajo." sqref="B2:C2" xr:uid="{00000000-0002-0000-0400-000007000000}"/>
    <dataValidation allowBlank="1" showInputMessage="1" showErrorMessage="1" prompt="El flujo de efectivo total hasta la fecha se calcula automáticamente en esta celda. La sugerencia está en la celda de la derecha." sqref="D2:E2" xr:uid="{00000000-0002-0000-0400-000008000000}"/>
    <dataValidation allowBlank="1" showInputMessage="1" showErrorMessage="1" prompt="Vínculo de navegación a la hoja de cálculo Resumen diario." sqref="G1" xr:uid="{00000000-0002-0000-0400-000009000000}"/>
  </dataValidations>
  <hyperlinks>
    <hyperlink ref="I1" location="Gastos!A1" tooltip="Selecciona para ir a la hoja de cálculo Gastos." display="EXPENSES" xr:uid="{00000000-0004-0000-0400-000000000000}"/>
    <hyperlink ref="F1" location="Guía!A1" tooltip="Selecciona para ir a la hoja de cálculo Guía." display="Navigation button for Guide worksheet is in this cell." xr:uid="{00000000-0004-0000-0400-000001000000}"/>
    <hyperlink ref="G1" location="'Resumen mensual'!A1" tooltip="Selecciona para ir a la hoja de cálculo Resumen diario." display="DAILY SUMMARY" xr:uid="{00000000-0004-0000-0400-000002000000}"/>
    <hyperlink ref="H1" location="Ingresos!A1" tooltip="Selecciona para ir a la celda A1 en esta hoja de cálculo." display="INCOME" xr:uid="{ABD2D8B1-074B-41B3-B747-9B321E3D4D4D}"/>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7:D9" emptyCellReference="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autoPageBreaks="0" fitToPage="1"/>
  </sheetPr>
  <dimension ref="B1:K22"/>
  <sheetViews>
    <sheetView showGridLines="0" zoomScaleNormal="100" workbookViewId="0"/>
  </sheetViews>
  <sheetFormatPr defaultColWidth="16.5703125" defaultRowHeight="30" customHeight="1" x14ac:dyDescent="0.25"/>
  <cols>
    <col min="1" max="1" width="2.5703125" customWidth="1"/>
    <col min="2" max="2" width="33.28515625" customWidth="1"/>
    <col min="6" max="6" width="16.5703125" style="18"/>
  </cols>
  <sheetData>
    <row r="1" spans="2:11" s="20" customFormat="1" ht="39" customHeight="1" thickBot="1" x14ac:dyDescent="0.3">
      <c r="B1" s="52" t="s">
        <v>0</v>
      </c>
      <c r="C1" s="52"/>
      <c r="D1" s="52"/>
      <c r="E1" s="52"/>
      <c r="F1" s="21" t="s">
        <v>7</v>
      </c>
      <c r="G1" s="21" t="s">
        <v>8</v>
      </c>
      <c r="H1" s="22" t="s">
        <v>91</v>
      </c>
      <c r="I1" s="22" t="s">
        <v>93</v>
      </c>
    </row>
    <row r="2" spans="2:11" ht="31.5" customHeight="1" x14ac:dyDescent="0.25">
      <c r="B2" s="60" t="s">
        <v>9</v>
      </c>
      <c r="C2" s="60"/>
      <c r="D2" s="61">
        <f>FlujoDeEfectivoAnualHastaLaFecha</f>
        <v>39750</v>
      </c>
      <c r="E2" s="61"/>
      <c r="F2" s="47" t="s">
        <v>90</v>
      </c>
      <c r="G2" s="47"/>
      <c r="H2" s="47"/>
      <c r="I2" s="47"/>
      <c r="J2" s="47"/>
      <c r="K2" s="47"/>
    </row>
    <row r="3" spans="2:11" ht="50.1" customHeight="1" x14ac:dyDescent="0.25">
      <c r="B3" s="4" t="s">
        <v>25</v>
      </c>
      <c r="C3" s="3" t="s">
        <v>88</v>
      </c>
      <c r="D3" s="3" t="s">
        <v>89</v>
      </c>
      <c r="F3" s="47"/>
      <c r="G3" s="47"/>
      <c r="H3" s="47"/>
      <c r="I3" s="47"/>
      <c r="J3" s="47"/>
      <c r="K3" s="47"/>
    </row>
    <row r="4" spans="2:11" ht="30" customHeight="1" x14ac:dyDescent="0.25">
      <c r="B4" s="5" t="s">
        <v>36</v>
      </c>
      <c r="C4" s="37">
        <v>15000</v>
      </c>
      <c r="D4" s="37">
        <f>Gastos[[#This Row],[Anual  ]]/12</f>
        <v>1250</v>
      </c>
    </row>
    <row r="5" spans="2:11" ht="30" customHeight="1" x14ac:dyDescent="0.25">
      <c r="B5" s="5" t="s">
        <v>37</v>
      </c>
      <c r="C5" s="37">
        <v>2500</v>
      </c>
      <c r="D5" s="37">
        <f>Gastos[[#This Row],[Anual  ]]/12</f>
        <v>208.33333333333334</v>
      </c>
    </row>
    <row r="6" spans="2:11" ht="30" customHeight="1" x14ac:dyDescent="0.25">
      <c r="B6" s="5" t="s">
        <v>38</v>
      </c>
      <c r="C6" s="37">
        <v>200</v>
      </c>
      <c r="D6" s="37">
        <f>Gastos[[#This Row],[Anual  ]]/12</f>
        <v>16.666666666666668</v>
      </c>
    </row>
    <row r="7" spans="2:11" ht="30" customHeight="1" x14ac:dyDescent="0.25">
      <c r="B7" s="5" t="s">
        <v>39</v>
      </c>
      <c r="C7" s="37">
        <v>4000</v>
      </c>
      <c r="D7" s="37">
        <f>Gastos[[#This Row],[Anual  ]]/12</f>
        <v>333.33333333333331</v>
      </c>
    </row>
    <row r="8" spans="2:11" ht="30" customHeight="1" x14ac:dyDescent="0.25">
      <c r="B8" s="5" t="s">
        <v>40</v>
      </c>
      <c r="C8" s="37">
        <v>15000</v>
      </c>
      <c r="D8" s="37">
        <f>Gastos[[#This Row],[Anual  ]]/12</f>
        <v>1250</v>
      </c>
    </row>
    <row r="9" spans="2:11" ht="30" customHeight="1" x14ac:dyDescent="0.25">
      <c r="B9" s="5" t="s">
        <v>41</v>
      </c>
      <c r="C9" s="37">
        <v>250</v>
      </c>
      <c r="D9" s="37">
        <f>Gastos[[#This Row],[Anual  ]]/12</f>
        <v>20.833333333333332</v>
      </c>
    </row>
    <row r="10" spans="2:11" ht="30" customHeight="1" x14ac:dyDescent="0.25">
      <c r="B10" s="5" t="s">
        <v>42</v>
      </c>
      <c r="C10" s="37">
        <v>1200</v>
      </c>
      <c r="D10" s="37">
        <f>Gastos[[#This Row],[Anual  ]]/12</f>
        <v>100</v>
      </c>
    </row>
    <row r="11" spans="2:11" ht="30" customHeight="1" x14ac:dyDescent="0.25">
      <c r="B11" s="5" t="s">
        <v>43</v>
      </c>
      <c r="C11" s="37">
        <v>600</v>
      </c>
      <c r="D11" s="37">
        <f>Gastos[[#This Row],[Anual  ]]/12</f>
        <v>50</v>
      </c>
    </row>
    <row r="12" spans="2:11" ht="30" customHeight="1" x14ac:dyDescent="0.25">
      <c r="B12" s="5" t="s">
        <v>92</v>
      </c>
      <c r="C12" s="37">
        <v>600</v>
      </c>
      <c r="D12" s="37">
        <f>Gastos[[#This Row],[Anual  ]]/12</f>
        <v>50</v>
      </c>
    </row>
    <row r="13" spans="2:11" ht="30" customHeight="1" x14ac:dyDescent="0.25">
      <c r="B13" s="5" t="s">
        <v>46</v>
      </c>
      <c r="C13" s="37">
        <v>150</v>
      </c>
      <c r="D13" s="37">
        <f>Gastos[[#This Row],[Anual  ]]/12</f>
        <v>12.5</v>
      </c>
    </row>
    <row r="14" spans="2:11" ht="30" customHeight="1" x14ac:dyDescent="0.25">
      <c r="B14" s="5" t="s">
        <v>47</v>
      </c>
      <c r="C14" s="37">
        <v>600</v>
      </c>
      <c r="D14" s="37">
        <f>Gastos[[#This Row],[Anual  ]]/12</f>
        <v>50</v>
      </c>
    </row>
    <row r="15" spans="2:11" ht="30" customHeight="1" x14ac:dyDescent="0.25">
      <c r="B15" s="5" t="s">
        <v>48</v>
      </c>
      <c r="C15" s="37">
        <v>600</v>
      </c>
      <c r="D15" s="37">
        <f>Gastos[[#This Row],[Anual  ]]/12</f>
        <v>50</v>
      </c>
    </row>
    <row r="16" spans="2:11" ht="30" customHeight="1" x14ac:dyDescent="0.25">
      <c r="B16" s="5" t="s">
        <v>49</v>
      </c>
      <c r="C16" s="37">
        <v>1500</v>
      </c>
      <c r="D16" s="37">
        <f>Gastos[[#This Row],[Anual  ]]/12</f>
        <v>125</v>
      </c>
    </row>
    <row r="17" spans="2:4" ht="30" customHeight="1" x14ac:dyDescent="0.25">
      <c r="B17" s="5" t="s">
        <v>50</v>
      </c>
      <c r="C17" s="37">
        <v>5000</v>
      </c>
      <c r="D17" s="37">
        <f>Gastos[[#This Row],[Anual  ]]/12</f>
        <v>416.66666666666669</v>
      </c>
    </row>
    <row r="18" spans="2:4" ht="30" customHeight="1" x14ac:dyDescent="0.25">
      <c r="B18" s="5" t="s">
        <v>51</v>
      </c>
      <c r="C18" s="37">
        <v>1200</v>
      </c>
      <c r="D18" s="37">
        <f>Gastos[[#This Row],[Anual  ]]/12</f>
        <v>100</v>
      </c>
    </row>
    <row r="19" spans="2:4" ht="30" customHeight="1" x14ac:dyDescent="0.25">
      <c r="B19" s="5" t="s">
        <v>52</v>
      </c>
      <c r="C19" s="37">
        <v>600</v>
      </c>
      <c r="D19" s="37">
        <f>Gastos[[#This Row],[Anual  ]]/12</f>
        <v>50</v>
      </c>
    </row>
    <row r="20" spans="2:4" ht="30" customHeight="1" x14ac:dyDescent="0.25">
      <c r="B20" s="5" t="s">
        <v>32</v>
      </c>
      <c r="C20" s="37"/>
      <c r="D20" s="37">
        <f>Gastos[[#This Row],[Anual  ]]/12</f>
        <v>0</v>
      </c>
    </row>
    <row r="21" spans="2:4" ht="30" customHeight="1" x14ac:dyDescent="0.25">
      <c r="B21" s="5" t="s">
        <v>33</v>
      </c>
      <c r="C21" s="37"/>
      <c r="D21" s="37">
        <f>Gastos[[#This Row],[Anual  ]]/12</f>
        <v>0</v>
      </c>
    </row>
    <row r="22" spans="2:4" ht="30" customHeight="1" x14ac:dyDescent="0.25">
      <c r="B22" s="5" t="s">
        <v>28</v>
      </c>
      <c r="C22" s="37">
        <f>SUBTOTAL(109,Gastos[[Anual  ]])</f>
        <v>49000</v>
      </c>
      <c r="D22" s="37">
        <f>SUBTOTAL(109,Gastos[[Mensual ]])</f>
        <v>4083.333333333333</v>
      </c>
    </row>
  </sheetData>
  <mergeCells count="4">
    <mergeCell ref="B1:E1"/>
    <mergeCell ref="B2:C2"/>
    <mergeCell ref="D2:E2"/>
    <mergeCell ref="F2:K3"/>
  </mergeCells>
  <dataValidations count="10">
    <dataValidation allowBlank="1" showInputMessage="1" showErrorMessage="1" prompt="Los gastos mensuales se calculan automáticamente en la columna con este encabezado." sqref="D3" xr:uid="{00000000-0002-0000-0500-000000000000}"/>
    <dataValidation allowBlank="1" showInputMessage="1" showErrorMessage="1" prompt="Escribe los gastos anuales en la columna con este encabezado." sqref="C3" xr:uid="{00000000-0002-0000-0500-000001000000}"/>
    <dataValidation allowBlank="1" showInputMessage="1" showErrorMessage="1" prompt="Escribe los elementos de Gasto en la columna con este encabezado." sqref="B3" xr:uid="{00000000-0002-0000-0500-000002000000}"/>
    <dataValidation allowBlank="1" showInputMessage="1" showErrorMessage="1" prompt="Vínculo de navegación a la hoja de cálculo Guía." sqref="F1" xr:uid="{00000000-0002-0000-0500-000003000000}"/>
    <dataValidation allowBlank="1" showInputMessage="1" showErrorMessage="1" prompt="Escribe los detalles de la tabla Gastos en esta hoja de cálculo. La sugerencia está en la celda F2. El flujo de efectivo total hasta la fecha se calcula automáticamente en la celda D2." sqref="A1" xr:uid="{00000000-0002-0000-0500-000004000000}"/>
    <dataValidation allowBlank="1" showInputMessage="1" showErrorMessage="1" prompt="Vínculo de navegación a la hoja de cálculo Discrecionales." sqref="I1" xr:uid="{00000000-0002-0000-0500-000005000000}"/>
    <dataValidation allowBlank="1" showInputMessage="1" showErrorMessage="1" prompt="El título de esta hoja de cálculo está en esta celda. Selecciona las celdas de la derecha para ir a otras hojas de cálculo, F1 para ir a la hoja de cálculo Guía, G1 para Ingresos e I1 para Discrecionales." sqref="B1:E1" xr:uid="{00000000-0002-0000-0500-000006000000}"/>
    <dataValidation allowBlank="1" showInputMessage="1" showErrorMessage="1" prompt="El flujo de efectivo total hasta la fecha se calcula automáticamente en la celda de la derecha. Escribe los detalles en la tabla de abajo." sqref="B2:C2" xr:uid="{00000000-0002-0000-0500-000007000000}"/>
    <dataValidation allowBlank="1" showInputMessage="1" showErrorMessage="1" prompt="El flujo de efectivo total hasta la fecha se calcula automáticamente en esta celda. La sugerencia está en la celda de la derecha." sqref="D2:E2" xr:uid="{00000000-0002-0000-0500-000008000000}"/>
    <dataValidation allowBlank="1" showInputMessage="1" showErrorMessage="1" prompt="Vínculo de navegación a la hoja de cálculo Ingresos" sqref="G1" xr:uid="{00000000-0002-0000-0500-000009000000}"/>
  </dataValidations>
  <hyperlinks>
    <hyperlink ref="I1" location="Discrecional!A1" tooltip="Selecciona para ir a la hoja de cálculo Discrecionales." display="DISCRETIONARY" xr:uid="{00000000-0004-0000-0500-000000000000}"/>
    <hyperlink ref="G1" location="Ingresos!A1" tooltip="Selecciona para ir a la hoja de cálculo Ingresos." display="INCOME" xr:uid="{00000000-0004-0000-0500-000001000000}"/>
    <hyperlink ref="F1" location="Guía!A1" tooltip="Selecciona para ir a la hoja de cálculo Guía." display="Navigation button for Guide worksheet is in this cell." xr:uid="{00000000-0004-0000-0500-000002000000}"/>
    <hyperlink ref="H1" location="Gastos!A1" tooltip="Selecciona para ir a la celda A1 en esta hoja de cálculo." display="EXPENSES" xr:uid="{1567EF5B-0762-4E71-9C4E-3F966413D801}"/>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20:D21" emptyCellReference="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pageSetUpPr autoPageBreaks="0" fitToPage="1"/>
  </sheetPr>
  <dimension ref="B1:K15"/>
  <sheetViews>
    <sheetView showGridLines="0" zoomScaleNormal="100" workbookViewId="0"/>
  </sheetViews>
  <sheetFormatPr defaultColWidth="16.5703125" defaultRowHeight="30" customHeight="1" x14ac:dyDescent="0.25"/>
  <cols>
    <col min="1" max="1" width="2.5703125" customWidth="1"/>
    <col min="2" max="2" width="33.28515625" customWidth="1"/>
    <col min="6" max="6" width="16.5703125" style="18"/>
    <col min="8" max="8" width="19" customWidth="1"/>
  </cols>
  <sheetData>
    <row r="1" spans="2:11" s="20" customFormat="1" ht="39" customHeight="1" thickBot="1" x14ac:dyDescent="0.3">
      <c r="B1" s="52" t="s">
        <v>0</v>
      </c>
      <c r="C1" s="52"/>
      <c r="D1" s="52"/>
      <c r="E1" s="52"/>
      <c r="F1" s="21" t="s">
        <v>7</v>
      </c>
      <c r="G1" s="22" t="s">
        <v>91</v>
      </c>
      <c r="H1" s="22" t="s">
        <v>93</v>
      </c>
      <c r="I1" s="22" t="s">
        <v>95</v>
      </c>
    </row>
    <row r="2" spans="2:11" ht="31.5" customHeight="1" x14ac:dyDescent="0.25">
      <c r="B2" s="53" t="s">
        <v>9</v>
      </c>
      <c r="C2" s="53"/>
      <c r="D2" s="62">
        <f>FlujoDeEfectivoAnualHastaLaFecha</f>
        <v>39750</v>
      </c>
      <c r="E2" s="62"/>
      <c r="F2" s="63" t="s">
        <v>90</v>
      </c>
      <c r="G2" s="63"/>
      <c r="H2" s="63"/>
      <c r="I2" s="63"/>
      <c r="J2" s="63"/>
      <c r="K2" s="63"/>
    </row>
    <row r="3" spans="2:11" ht="50.1" customHeight="1" x14ac:dyDescent="0.25">
      <c r="B3" s="4" t="s">
        <v>94</v>
      </c>
      <c r="C3" s="3" t="s">
        <v>88</v>
      </c>
      <c r="D3" s="3" t="s">
        <v>89</v>
      </c>
      <c r="F3" s="63"/>
      <c r="G3" s="63"/>
      <c r="H3" s="63"/>
      <c r="I3" s="63"/>
      <c r="J3" s="63"/>
      <c r="K3" s="63"/>
    </row>
    <row r="4" spans="2:11" ht="30" customHeight="1" x14ac:dyDescent="0.25">
      <c r="B4" s="5" t="s">
        <v>54</v>
      </c>
      <c r="C4" s="37">
        <v>1200</v>
      </c>
      <c r="D4" s="37">
        <f>Discrecional[[#This Row],[Anual  ]]/12</f>
        <v>100</v>
      </c>
    </row>
    <row r="5" spans="2:11" ht="30" customHeight="1" x14ac:dyDescent="0.25">
      <c r="B5" s="5" t="s">
        <v>55</v>
      </c>
      <c r="C5" s="37">
        <v>600</v>
      </c>
      <c r="D5" s="37">
        <f>Discrecional[[#This Row],[Anual  ]]/12</f>
        <v>50</v>
      </c>
    </row>
    <row r="6" spans="2:11" ht="30" customHeight="1" x14ac:dyDescent="0.25">
      <c r="B6" s="5" t="s">
        <v>56</v>
      </c>
      <c r="C6" s="37">
        <v>2250</v>
      </c>
      <c r="D6" s="37">
        <f>Discrecional[[#This Row],[Anual  ]]/12</f>
        <v>187.5</v>
      </c>
    </row>
    <row r="7" spans="2:11" ht="30" customHeight="1" x14ac:dyDescent="0.25">
      <c r="B7" s="5" t="s">
        <v>57</v>
      </c>
      <c r="C7" s="37">
        <v>1200</v>
      </c>
      <c r="D7" s="37">
        <f>Discrecional[[#This Row],[Anual  ]]/12</f>
        <v>100</v>
      </c>
    </row>
    <row r="8" spans="2:11" ht="30" customHeight="1" x14ac:dyDescent="0.25">
      <c r="B8" s="5" t="s">
        <v>58</v>
      </c>
      <c r="C8" s="37">
        <v>300</v>
      </c>
      <c r="D8" s="37">
        <f>Discrecional[[#This Row],[Anual  ]]/12</f>
        <v>25</v>
      </c>
    </row>
    <row r="9" spans="2:11" ht="30" customHeight="1" x14ac:dyDescent="0.25">
      <c r="B9" s="5" t="s">
        <v>59</v>
      </c>
      <c r="C9" s="37">
        <v>2000</v>
      </c>
      <c r="D9" s="37">
        <f>Discrecional[[#This Row],[Anual  ]]/12</f>
        <v>166.66666666666666</v>
      </c>
    </row>
    <row r="10" spans="2:11" ht="30" customHeight="1" x14ac:dyDescent="0.25">
      <c r="B10" s="5" t="s">
        <v>60</v>
      </c>
      <c r="C10" s="37">
        <v>600</v>
      </c>
      <c r="D10" s="37">
        <f>Discrecional[[#This Row],[Anual  ]]/12</f>
        <v>50</v>
      </c>
    </row>
    <row r="11" spans="2:11" ht="30" customHeight="1" x14ac:dyDescent="0.25">
      <c r="B11" s="5" t="s">
        <v>61</v>
      </c>
      <c r="C11" s="37">
        <v>300</v>
      </c>
      <c r="D11" s="37">
        <f>Discrecional[[#This Row],[Anual  ]]/12</f>
        <v>25</v>
      </c>
    </row>
    <row r="12" spans="2:11" ht="30" customHeight="1" x14ac:dyDescent="0.25">
      <c r="B12" s="5" t="s">
        <v>62</v>
      </c>
      <c r="C12" s="37">
        <v>4800</v>
      </c>
      <c r="D12" s="37">
        <f>Discrecional[[#This Row],[Anual  ]]/12</f>
        <v>400</v>
      </c>
    </row>
    <row r="13" spans="2:11" ht="30" customHeight="1" x14ac:dyDescent="0.25">
      <c r="B13" s="5" t="s">
        <v>32</v>
      </c>
      <c r="C13" s="37"/>
      <c r="D13" s="37">
        <f>Discrecional[[#This Row],[Anual  ]]/12</f>
        <v>0</v>
      </c>
    </row>
    <row r="14" spans="2:11" ht="30" customHeight="1" x14ac:dyDescent="0.25">
      <c r="B14" s="5" t="s">
        <v>33</v>
      </c>
      <c r="C14" s="37"/>
      <c r="D14" s="37">
        <f>Discrecional[[#This Row],[Anual  ]]/12</f>
        <v>0</v>
      </c>
    </row>
    <row r="15" spans="2:11" ht="30" customHeight="1" x14ac:dyDescent="0.25">
      <c r="B15" s="5" t="s">
        <v>28</v>
      </c>
      <c r="C15" s="37">
        <f>SUBTOTAL(109,Discrecional[[Anual  ]])</f>
        <v>13250</v>
      </c>
      <c r="D15" s="37">
        <f>SUBTOTAL(109,Discrecional[[Mensual ]])</f>
        <v>1104.1666666666665</v>
      </c>
    </row>
  </sheetData>
  <mergeCells count="4">
    <mergeCell ref="B1:E1"/>
    <mergeCell ref="D2:E2"/>
    <mergeCell ref="B2:C2"/>
    <mergeCell ref="F2:K3"/>
  </mergeCells>
  <dataValidations count="10">
    <dataValidation allowBlank="1" showInputMessage="1" showErrorMessage="1" prompt="Los gastos discrecionales mensuales se calculan automáticamente en la columna con este encabezado." sqref="D3" xr:uid="{00000000-0002-0000-0600-000000000000}"/>
    <dataValidation allowBlank="1" showInputMessage="1" showErrorMessage="1" prompt="Escribe los gastos discrecionales anuales en la columna con este encabezado." sqref="C3" xr:uid="{00000000-0002-0000-0600-000001000000}"/>
    <dataValidation allowBlank="1" showInputMessage="1" showErrorMessage="1" prompt="Escribe los elementos de gastos discrecionales en la columna con este encabezado." sqref="B3" xr:uid="{00000000-0002-0000-0600-000002000000}"/>
    <dataValidation allowBlank="1" showInputMessage="1" showErrorMessage="1" prompt="Escribe los detalles de la tabla Discrecionales en esta hoja de cálculo. La sugerencia está en la celda F2. El flujo de efectivo total hasta la fecha se calcula automáticamente en la celda D2." sqref="A1" xr:uid="{00000000-0002-0000-0600-000003000000}"/>
    <dataValidation allowBlank="1" showInputMessage="1" showErrorMessage="1" prompt="Vínculo de navegación a la hoja de cálculo Gastos." sqref="G1" xr:uid="{00000000-0002-0000-0600-000004000000}"/>
    <dataValidation allowBlank="1" showInputMessage="1" showErrorMessage="1" prompt="Vínculo de navegación a la hoja de cálculo Ahorros." sqref="I1" xr:uid="{00000000-0002-0000-0600-000005000000}"/>
    <dataValidation allowBlank="1" showInputMessage="1" showErrorMessage="1" prompt="Vínculo de navegación a la hoja de cálculo Guía." sqref="F1" xr:uid="{00000000-0002-0000-0600-000006000000}"/>
    <dataValidation allowBlank="1" showInputMessage="1" showErrorMessage="1" prompt="El título de esta hoja de cálculo está en esta celda. Selecciona las celdas de la derecha para ir a otras hojas de cálculo, F1 para ir a la hoja de cálculo Guía, G1 para Gastos e I1 para Ahorros." sqref="B1:E1" xr:uid="{00000000-0002-0000-0600-000007000000}"/>
    <dataValidation allowBlank="1" showInputMessage="1" showErrorMessage="1" prompt="El flujo de efectivo total hasta la fecha se calcula automáticamente en la celda de la derecha. Escribe los detalles en la tabla de abajo." sqref="B2:C2" xr:uid="{00000000-0002-0000-0600-000008000000}"/>
    <dataValidation allowBlank="1" showInputMessage="1" showErrorMessage="1" prompt="El flujo de efectivo total hasta la fecha se calcula automáticamente en esta celda. La sugerencia está en la celda de la derecha." sqref="D2:E2" xr:uid="{00000000-0002-0000-0600-000009000000}"/>
  </dataValidations>
  <hyperlinks>
    <hyperlink ref="I1" location="Ahorros!A1" tooltip="Selecciona para ir a la hoja de cálculo Ahorros." display="SAVINGS" xr:uid="{00000000-0004-0000-0600-000000000000}"/>
    <hyperlink ref="G1" location="Gastos!A1" tooltip="Selecciona para ir a la hoja de cálculo Gastos." display="EXPENSES" xr:uid="{00000000-0004-0000-0600-000001000000}"/>
    <hyperlink ref="F1" location="Guía!A1" tooltip="Selecciona para ir a la hoja de cálculo Guía." display="Navigation button for Guide worksheet is in this cell." xr:uid="{00000000-0004-0000-0600-000002000000}"/>
    <hyperlink ref="H1" location="Discrecional!A1" tooltip="Selecciona para ir a la celda A1 en esta hoja de cálculo." display="DISCRETIONARY" xr:uid="{881DB2F2-1DCE-4BBE-BA81-0F210CEB546C}"/>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13:D14" emptyCellReference="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autoPageBreaks="0" fitToPage="1"/>
  </sheetPr>
  <dimension ref="B1:K9"/>
  <sheetViews>
    <sheetView showGridLines="0" zoomScaleNormal="100" workbookViewId="0"/>
  </sheetViews>
  <sheetFormatPr defaultColWidth="16.5703125" defaultRowHeight="30" customHeight="1" x14ac:dyDescent="0.25"/>
  <cols>
    <col min="1" max="1" width="2.5703125" customWidth="1"/>
    <col min="2" max="2" width="33.28515625" customWidth="1"/>
    <col min="6" max="6" width="16.5703125" style="18"/>
  </cols>
  <sheetData>
    <row r="1" spans="2:11" s="20" customFormat="1" ht="39" customHeight="1" thickBot="1" x14ac:dyDescent="0.3">
      <c r="B1" s="52" t="s">
        <v>0</v>
      </c>
      <c r="C1" s="52"/>
      <c r="D1" s="52"/>
      <c r="E1" s="52"/>
      <c r="F1" s="21" t="s">
        <v>7</v>
      </c>
      <c r="G1" s="22" t="s">
        <v>93</v>
      </c>
      <c r="H1" s="22" t="s">
        <v>95</v>
      </c>
    </row>
    <row r="2" spans="2:11" ht="31.5" customHeight="1" x14ac:dyDescent="0.25">
      <c r="B2" s="53" t="s">
        <v>9</v>
      </c>
      <c r="C2" s="53"/>
      <c r="D2" s="62">
        <f>FlujoDeEfectivoAnualHastaLaFecha</f>
        <v>39750</v>
      </c>
      <c r="E2" s="62"/>
      <c r="F2" s="47" t="s">
        <v>90</v>
      </c>
      <c r="G2" s="47"/>
      <c r="H2" s="47"/>
      <c r="I2" s="47"/>
      <c r="J2" s="47"/>
      <c r="K2" s="47"/>
    </row>
    <row r="3" spans="2:11" ht="50.1" customHeight="1" x14ac:dyDescent="0.25">
      <c r="B3" s="4" t="s">
        <v>27</v>
      </c>
      <c r="C3" s="3" t="s">
        <v>88</v>
      </c>
      <c r="D3" s="3" t="s">
        <v>89</v>
      </c>
      <c r="F3" s="47"/>
      <c r="G3" s="47"/>
      <c r="H3" s="47"/>
      <c r="I3" s="47"/>
      <c r="J3" s="47"/>
      <c r="K3" s="47"/>
    </row>
    <row r="4" spans="2:11" ht="30" customHeight="1" x14ac:dyDescent="0.25">
      <c r="B4" s="5" t="s">
        <v>63</v>
      </c>
      <c r="C4" s="37">
        <v>5000</v>
      </c>
      <c r="D4" s="37">
        <f>Ahorros[[#This Row],[Anual  ]]/12</f>
        <v>416.66666666666669</v>
      </c>
    </row>
    <row r="5" spans="2:11" ht="30" customHeight="1" x14ac:dyDescent="0.25">
      <c r="B5" s="5" t="s">
        <v>64</v>
      </c>
      <c r="C5" s="37">
        <v>12000</v>
      </c>
      <c r="D5" s="37">
        <f>Ahorros[[#This Row],[Anual  ]]/12</f>
        <v>1000</v>
      </c>
    </row>
    <row r="6" spans="2:11" ht="30" customHeight="1" x14ac:dyDescent="0.25">
      <c r="B6" s="5" t="s">
        <v>96</v>
      </c>
      <c r="C6" s="37">
        <v>6000</v>
      </c>
      <c r="D6" s="37">
        <f>Ahorros[[#This Row],[Anual  ]]/12</f>
        <v>500</v>
      </c>
    </row>
    <row r="7" spans="2:11" ht="30" customHeight="1" x14ac:dyDescent="0.25">
      <c r="B7" s="5" t="s">
        <v>32</v>
      </c>
      <c r="C7" s="37"/>
      <c r="D7" s="37">
        <f>Ahorros[[#This Row],[Anual  ]]/12</f>
        <v>0</v>
      </c>
    </row>
    <row r="8" spans="2:11" ht="30" customHeight="1" x14ac:dyDescent="0.25">
      <c r="B8" s="5" t="s">
        <v>33</v>
      </c>
      <c r="C8" s="37"/>
      <c r="D8" s="37">
        <f>Ahorros[[#This Row],[Anual  ]]/12</f>
        <v>0</v>
      </c>
    </row>
    <row r="9" spans="2:11" ht="30" customHeight="1" x14ac:dyDescent="0.25">
      <c r="B9" s="5" t="s">
        <v>28</v>
      </c>
      <c r="C9" s="37">
        <f>SUBTOTAL(109,Ahorros[[Anual  ]])</f>
        <v>23000</v>
      </c>
      <c r="D9" s="37">
        <f>SUBTOTAL(109,Ahorros[[Mensual ]])</f>
        <v>1916.6666666666667</v>
      </c>
    </row>
  </sheetData>
  <mergeCells count="4">
    <mergeCell ref="F2:K3"/>
    <mergeCell ref="B1:E1"/>
    <mergeCell ref="D2:E2"/>
    <mergeCell ref="B2:C2"/>
  </mergeCells>
  <dataValidations count="9">
    <dataValidation allowBlank="1" showInputMessage="1" showErrorMessage="1" prompt="Los ahorros mensuales se calculan automáticamente en la columna con este encabezado." sqref="D3" xr:uid="{00000000-0002-0000-0700-000000000000}"/>
    <dataValidation allowBlank="1" showInputMessage="1" showErrorMessage="1" prompt="Escribe los ahorros anuales en la columna con este encabezado." sqref="C3" xr:uid="{00000000-0002-0000-0700-000001000000}"/>
    <dataValidation allowBlank="1" showInputMessage="1" showErrorMessage="1" prompt="Escribe los elementos de Ahorros en la columna con este encabezado." sqref="B3" xr:uid="{00000000-0002-0000-0700-000002000000}"/>
    <dataValidation allowBlank="1" showInputMessage="1" showErrorMessage="1" prompt="Escribe los detalles de la tabla Ahorros en esta hoja de cálculo. La sugerencia está en la celda F2. El flujo de efectivo total hasta la fecha se calcula automáticamente en la celda D2." sqref="A1" xr:uid="{00000000-0002-0000-0700-000003000000}"/>
    <dataValidation allowBlank="1" showInputMessage="1" showErrorMessage="1" prompt="Vínculo de navegación a la hoja de cálculo Discrecionales." sqref="G1" xr:uid="{00000000-0002-0000-0700-000004000000}"/>
    <dataValidation allowBlank="1" showInputMessage="1" showErrorMessage="1" prompt="Vínculo de navegación a la hoja de cálculo Guía." sqref="F1" xr:uid="{00000000-0002-0000-0700-000005000000}"/>
    <dataValidation allowBlank="1" showInputMessage="1" showErrorMessage="1" prompt="El título de esta hoja de cálculo está en esta celda. Selecciona las celdas de la derecha para ir a otras hojas de cálculo, F1 para ir a la hoja de cálculo Guía y G1 para la hoja de cálculo Discrecionales." sqref="B1:E1" xr:uid="{00000000-0002-0000-0700-000006000000}"/>
    <dataValidation allowBlank="1" showInputMessage="1" showErrorMessage="1" prompt="El flujo de efectivo total hasta la fecha se calcula automáticamente en la celda de la derecha. Escribe los detalles en la tabla de abajo." sqref="B2:C2" xr:uid="{00000000-0002-0000-0700-000007000000}"/>
    <dataValidation allowBlank="1" showInputMessage="1" showErrorMessage="1" prompt="El flujo de efectivo total hasta la fecha se calcula automáticamente en esta celda. La sugerencia está en la celda de la derecha." sqref="D2:E2" xr:uid="{00000000-0002-0000-0700-000008000000}"/>
  </dataValidations>
  <hyperlinks>
    <hyperlink ref="G1" location="'Flujo de efectivo anual'!A1" tooltip="Selecciona para ir a la hoja de cálculo Flujo de efectivo anual." display="Navigation button for Annual Cash Flow worksheet is in this cell." xr:uid="{00000000-0004-0000-0700-000000000000}"/>
    <hyperlink ref="G1" location="Discrecional!A1" tooltip="Selecciona para ir a la hoja de cálculo Discrecionales." display="DISCRETIONARY" xr:uid="{00000000-0004-0000-0700-000001000000}"/>
    <hyperlink ref="F1" location="Guía!A1" tooltip="Selecciona para ir a la hoja de cálculo Guía." display="Navigation button for Guide worksheet is in this cell." xr:uid="{00000000-0004-0000-0700-000002000000}"/>
    <hyperlink ref="H1" location="Ahorros!A1" tooltip="Selecciona para ir a la celda A1 en esta hoja de cálculo." display="SAVINGS" xr:uid="{B33078D2-FB4D-4F66-9D5A-CE5D5B056318}"/>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7:D8"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Guía</vt:lpstr>
      <vt:lpstr>Flujo de efectivo anual</vt:lpstr>
      <vt:lpstr>Flujo de efectivo mensual</vt:lpstr>
      <vt:lpstr>Resumen mensual</vt:lpstr>
      <vt:lpstr>Ingresos</vt:lpstr>
      <vt:lpstr>Gastos</vt:lpstr>
      <vt:lpstr>Discrecional</vt:lpstr>
      <vt:lpstr>Ahorros</vt:lpstr>
      <vt:lpstr>FlujoDeEfectivoMensualHastaLaFecha</vt:lpstr>
      <vt:lpstr>Ahorros!Print_Titles</vt:lpstr>
      <vt:lpstr>Discrecional!Print_Titles</vt:lpstr>
      <vt:lpstr>'Flujo de efectivo mensual'!Print_Titles</vt:lpstr>
      <vt:lpstr>Gastos!Print_Titles</vt:lpstr>
      <vt:lpstr>Ingresos!Print_Titles</vt:lpstr>
      <vt:lpstr>'Resumen mensual'!Print_Titles</vt:lpstr>
      <vt:lpstr>RegiónDeTítuloDeColumna1..B6.1</vt:lpstr>
      <vt:lpstr>RegiónDeTítuloDeColumna1..E8.4</vt:lpstr>
      <vt:lpstr>RegiónDeTítuloDeColumna2..D6.1</vt:lpstr>
      <vt:lpstr>RegiónDeTítuloDeColumna3..F6.1</vt:lpstr>
      <vt:lpstr>RegiónDeTítuloDeFila1..D2.2</vt:lpstr>
      <vt:lpstr>RegiónDeTítuloDeFila1..D2.3</vt:lpstr>
      <vt:lpstr>RegiónDeTítuloDeFila1..D2.4</vt:lpstr>
      <vt:lpstr>RegiónDeTítuloDeFila1..D2.5</vt:lpstr>
      <vt:lpstr>RegiónDeTítuloDeFila1..D2.6</vt:lpstr>
      <vt:lpstr>RegiónDeTítuloDeFila1..D2.7</vt:lpstr>
      <vt:lpstr>RegiónDeTítuloDeFila1..D2.8</vt:lpstr>
      <vt:lpstr>RegiónDeTítuloDeFila2..C4.2</vt:lpstr>
      <vt:lpstr>RegiónDeTítuloDeFila3..G4.2</vt:lpstr>
      <vt:lpstr>RegiónDeTítuloDeFila4..K4.2</vt:lpstr>
      <vt:lpstr>RegiónDeTítuloDeFila5..O4.2</vt:lpstr>
      <vt:lpstr>RegiónDeTítuloDeFila6..C6.2</vt:lpstr>
      <vt:lpstr>RegiónDeTítuloDeFila7..G6.2</vt:lpstr>
      <vt:lpstr>RegiónDeTítuloDeFila8..K6.2</vt:lpstr>
      <vt:lpstr>RegiónDeTítuloDeFila9..O6.2</vt:lpstr>
      <vt:lpstr>Tipo8</vt:lpstr>
      <vt:lpstr>Titulo3</vt:lpstr>
      <vt:lpstr>Titulo4</vt:lpstr>
      <vt:lpstr>Titulo5</vt:lpstr>
      <vt:lpstr>Titulo6</vt:lpstr>
      <vt:lpstr>Titulo7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2018-11-09T08:35:28Z</dcterms:created>
  <dcterms:modified xsi:type="dcterms:W3CDTF">2018-11-09T08:35:28Z</dcterms:modified>
</cp:coreProperties>
</file>