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1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30" documentId="13_ncr:1_{8D9C1DEE-B7F7-43FB-9598-9955BF6BD3C0}" xr6:coauthVersionLast="45" xr6:coauthVersionMax="45" xr10:uidLastSave="{8048C7E2-BCB0-4B6F-815E-3C46199A0ABA}"/>
  <bookViews>
    <workbookView xWindow="-120" yWindow="-120" windowWidth="28890" windowHeight="16110" tabRatio="741" xr2:uid="{00000000-000D-0000-FFFF-FFFF00000000}"/>
  </bookViews>
  <sheets>
    <sheet name="Ene." sheetId="1" r:id="rId1"/>
    <sheet name="Feb." sheetId="6" r:id="rId2"/>
    <sheet name="Mar." sheetId="7" r:id="rId3"/>
    <sheet name="Abr." sheetId="8" r:id="rId4"/>
    <sheet name="May." sheetId="9" r:id="rId5"/>
    <sheet name="Jun." sheetId="10" r:id="rId6"/>
    <sheet name="Jul." sheetId="11" r:id="rId7"/>
    <sheet name="Ago." sheetId="12" r:id="rId8"/>
    <sheet name="Sep." sheetId="13" r:id="rId9"/>
    <sheet name="Oct." sheetId="14" r:id="rId10"/>
    <sheet name="Nov." sheetId="15" r:id="rId11"/>
    <sheet name="Dic." sheetId="16" r:id="rId12"/>
  </sheets>
  <definedNames>
    <definedName name="AñoCalendario">Ene.!$N$2</definedName>
    <definedName name="AprSun1">DATE(AñoCalendario,4,1)-WEEKDAY(DATE(AñoCalendario,4,1))+1</definedName>
    <definedName name="_xlnm.Print_Area" localSheetId="3">Abr.!$A$1:$N$33</definedName>
    <definedName name="_xlnm.Print_Area" localSheetId="7">Ago.!$A$1:$N$33</definedName>
    <definedName name="_xlnm.Print_Area" localSheetId="11">Dic.!$A$1:$N$33</definedName>
    <definedName name="_xlnm.Print_Area" localSheetId="0">Ene.!$A$1:$N$33</definedName>
    <definedName name="_xlnm.Print_Area" localSheetId="1">Feb.!$A$1:$N$33</definedName>
    <definedName name="_xlnm.Print_Area" localSheetId="6">Jul.!$A$1:$N$33</definedName>
    <definedName name="_xlnm.Print_Area" localSheetId="5">Jun.!$A$1:$N$33</definedName>
    <definedName name="_xlnm.Print_Area" localSheetId="2">Mar.!$A$1:$N$33</definedName>
    <definedName name="_xlnm.Print_Area" localSheetId="4">May.!$A$1:$N$33</definedName>
    <definedName name="_xlnm.Print_Area" localSheetId="10">Nov.!$A$1:$N$33</definedName>
    <definedName name="_xlnm.Print_Area" localSheetId="9">Oct.!$A$1:$N$33</definedName>
    <definedName name="_xlnm.Print_Area" localSheetId="8">Sep.!$A$1:$N$33</definedName>
    <definedName name="AssignmentDays" localSheetId="3">Abr.!$L$4:$L$33</definedName>
    <definedName name="AssignmentDays" localSheetId="7">Ago.!$L$4:$L$33</definedName>
    <definedName name="AssignmentDays" localSheetId="11">Dic.!$L$4:$L$33</definedName>
    <definedName name="AssignmentDays" localSheetId="1">Feb.!$L$4:$L$33</definedName>
    <definedName name="AssignmentDays" localSheetId="6">Jul.!$L$4:$L$33</definedName>
    <definedName name="AssignmentDays" localSheetId="5">Jun.!$L$4:$L$33</definedName>
    <definedName name="AssignmentDays" localSheetId="2">Mar.!$L$4:$L$33</definedName>
    <definedName name="AssignmentDays" localSheetId="4">May.!$L$4:$L$33</definedName>
    <definedName name="AssignmentDays" localSheetId="10">Nov.!$L$4:$L$33</definedName>
    <definedName name="AssignmentDays" localSheetId="9">Oct.!$L$4:$L$33</definedName>
    <definedName name="AssignmentDays" localSheetId="8">Sep.!$L$4:$L$33</definedName>
    <definedName name="AssignmentDays">Ene.!$L$4:$L$33</definedName>
    <definedName name="AugSun1">DATE(AñoCalendario,8,1)-WEEKDAY(DATE(AñoCalendario,8,1))+1</definedName>
    <definedName name="DicDom1">DATE(AñoCalendario,12,1)-WEEKDAY(DATE(AñoCalendario,12,1))+1</definedName>
    <definedName name="FebSun1">DATE(AñoCalendario,2,1)-WEEKDAY(DATE(AñoCalendario,2,1))+1</definedName>
    <definedName name="ImportantDatesTable" localSheetId="3">Abr.!$L$4:$M$8</definedName>
    <definedName name="ImportantDatesTable" localSheetId="7">Ago.!$L$4:$M$8</definedName>
    <definedName name="ImportantDatesTable" localSheetId="11">Dic.!$L$4:$M$8</definedName>
    <definedName name="ImportantDatesTable" localSheetId="1">Feb.!$L$4:$M$8</definedName>
    <definedName name="ImportantDatesTable" localSheetId="6">Jul.!$L$4:$M$8</definedName>
    <definedName name="ImportantDatesTable" localSheetId="5">Jun.!$L$4:$M$8</definedName>
    <definedName name="ImportantDatesTable" localSheetId="2">Mar.!$L$4:$M$8</definedName>
    <definedName name="ImportantDatesTable" localSheetId="4">May.!$L$4:$M$8</definedName>
    <definedName name="ImportantDatesTable" localSheetId="10">Nov.!$L$4:$M$8</definedName>
    <definedName name="ImportantDatesTable" localSheetId="9">Oct.!$L$4:$M$8</definedName>
    <definedName name="ImportantDatesTable" localSheetId="8">Sep.!$L$4:$M$8</definedName>
    <definedName name="ImportantDatesTable">Ene.!$L$4:$M$8</definedName>
    <definedName name="JanSun1">DATE(AñoCalendario,1,1)-WEEKDAY(DATE(AñoCalendario,1,1))+1</definedName>
    <definedName name="JulDom1">DATE(AñoCalendario,7,1)-WEEKDAY(DATE(AñoCalendario,7,1))+1</definedName>
    <definedName name="JunDom1">DATE(AñoCalendario,6,1)-WEEKDAY(DATE(AñoCalendario,6,1))+1</definedName>
    <definedName name="MarDom1">DATE(AñoCalendario,3,1)-WEEKDAY(DATE(AñoCalendario,3,1))+1</definedName>
    <definedName name="MayDom1">DATE(AñoCalendario,5,1)-WEEKDAY(DATE(AñoCalendario,5,1))+1</definedName>
    <definedName name="NovDom1">DATE(AñoCalendario,11,1)-WEEKDAY(DATE(AñoCalendario,11,1))+1</definedName>
    <definedName name="OctDom1">DATE(AñoCalendario,10,1)-WEEKDAY(DATE(AñoCalendario,10,1))+1</definedName>
    <definedName name="SepDom1">DATE(AñoCalendario,9,1)-WEEKDAY(DATE(AñoCalendario,9,1))+1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<sst xmlns="http://schemas.openxmlformats.org/spreadsheetml/2006/main" count="555" uniqueCount="39">
  <si>
    <t>PROGRAMACIÓN SEMANAL</t>
  </si>
  <si>
    <t>LUN.</t>
  </si>
  <si>
    <t>08:00</t>
  </si>
  <si>
    <t>Francés</t>
  </si>
  <si>
    <t>10:00</t>
  </si>
  <si>
    <t>Matemáticas</t>
  </si>
  <si>
    <t>14:00</t>
  </si>
  <si>
    <t>Inglés</t>
  </si>
  <si>
    <t>Lu</t>
  </si>
  <si>
    <t>MAR.</t>
  </si>
  <si>
    <t>09:00</t>
  </si>
  <si>
    <t>Historia del arte</t>
  </si>
  <si>
    <t>16:00</t>
  </si>
  <si>
    <t>Programación</t>
  </si>
  <si>
    <t>M</t>
  </si>
  <si>
    <t>Mi</t>
  </si>
  <si>
    <t>MIÉ</t>
  </si>
  <si>
    <t>Vi</t>
  </si>
  <si>
    <t>JUE.</t>
  </si>
  <si>
    <t>Do</t>
  </si>
  <si>
    <t>VIE</t>
  </si>
  <si>
    <t>TAREAS</t>
  </si>
  <si>
    <t>LUN</t>
  </si>
  <si>
    <t>MAR</t>
  </si>
  <si>
    <t>JUE</t>
  </si>
  <si>
    <t>Francés: Fecha de entrega del borrador del primer artículo</t>
  </si>
  <si>
    <t>Historia del arte: Evaluación</t>
  </si>
  <si>
    <t>&lt; Especifica el año calendario en N2.</t>
  </si>
  <si>
    <t>ENE.</t>
  </si>
  <si>
    <t>FEB.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</si>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</sst>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9" formatCode="d"/>
  </numFmts>
  <fonts count="35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textRotation="90"/>
    </xf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44" applyNumberFormat="0" applyAlignment="0" applyProtection="0"/>
    <xf numFmtId="0" fontId="27" fillId="8" borderId="45" applyNumberFormat="0" applyAlignment="0" applyProtection="0"/>
    <xf numFmtId="0" fontId="28" fillId="8" borderId="44" applyNumberFormat="0" applyAlignment="0" applyProtection="0"/>
    <xf numFmtId="0" fontId="29" fillId="0" borderId="46" applyNumberFormat="0" applyFill="0" applyAlignment="0" applyProtection="0"/>
    <xf numFmtId="0" fontId="30" fillId="9" borderId="47" applyNumberFormat="0" applyAlignment="0" applyProtection="0"/>
    <xf numFmtId="0" fontId="31" fillId="0" borderId="0" applyNumberFormat="0" applyFill="0" applyBorder="0" applyAlignment="0" applyProtection="0"/>
    <xf numFmtId="0" fontId="22" fillId="10" borderId="4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49" applyNumberFormat="0" applyFill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7">
    <xf numFmtId="0" fontId="0" fillId="0" borderId="0" xfId="0"/>
    <xf numFmtId="0" fontId="5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left" indent="1"/>
    </xf>
    <xf numFmtId="0" fontId="0" fillId="0" borderId="8" xfId="0" applyBorder="1"/>
    <xf numFmtId="0" fontId="0" fillId="0" borderId="15" xfId="0" applyBorder="1"/>
    <xf numFmtId="0" fontId="11" fillId="3" borderId="20" xfId="0" applyFont="1" applyFill="1" applyBorder="1" applyAlignment="1">
      <alignment horizontal="left" vertical="top" indent="1"/>
    </xf>
    <xf numFmtId="0" fontId="11" fillId="3" borderId="10" xfId="0" applyFont="1" applyFill="1" applyBorder="1" applyAlignment="1">
      <alignment horizontal="left" vertical="top" indent="1"/>
    </xf>
    <xf numFmtId="49" fontId="10" fillId="3" borderId="7" xfId="0" applyNumberFormat="1" applyFont="1" applyFill="1" applyBorder="1" applyAlignment="1">
      <alignment horizontal="left" indent="1"/>
    </xf>
    <xf numFmtId="49" fontId="10" fillId="3" borderId="23" xfId="0" applyNumberFormat="1" applyFont="1" applyFill="1" applyBorder="1" applyAlignment="1">
      <alignment horizontal="left" indent="1"/>
    </xf>
    <xf numFmtId="0" fontId="6" fillId="0" borderId="0" xfId="0" applyFont="1" applyAlignment="1">
      <alignment horizontal="right" vertical="center" textRotation="90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textRotation="9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14" xfId="0" applyBorder="1"/>
    <xf numFmtId="0" fontId="20" fillId="0" borderId="0" xfId="0" applyFont="1" applyAlignment="1">
      <alignment vertical="center" wrapText="1"/>
    </xf>
    <xf numFmtId="0" fontId="18" fillId="0" borderId="6" xfId="2" applyFill="1" applyBorder="1" applyAlignment="1">
      <alignment vertical="top"/>
    </xf>
    <xf numFmtId="0" fontId="18" fillId="0" borderId="41" xfId="2" applyFill="1" applyBorder="1" applyAlignment="1">
      <alignment vertical="top"/>
    </xf>
    <xf numFmtId="0" fontId="18" fillId="0" borderId="6" xfId="2" applyFill="1" applyBorder="1" applyAlignment="1">
      <alignment vertical="center" textRotation="90"/>
    </xf>
    <xf numFmtId="0" fontId="18" fillId="0" borderId="41" xfId="2" applyFill="1" applyBorder="1" applyAlignment="1">
      <alignment vertical="center" textRotation="90"/>
    </xf>
    <xf numFmtId="0" fontId="0" fillId="0" borderId="38" xfId="0" applyBorder="1"/>
    <xf numFmtId="0" fontId="16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8" fillId="0" borderId="35" xfId="5" applyBorder="1" applyAlignment="1">
      <alignment vertical="top"/>
    </xf>
    <xf numFmtId="0" fontId="8" fillId="0" borderId="28" xfId="5" applyBorder="1" applyAlignment="1">
      <alignment vertical="top"/>
    </xf>
    <xf numFmtId="0" fontId="13" fillId="0" borderId="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9" fillId="2" borderId="9" xfId="0" applyFont="1" applyFill="1" applyBorder="1" applyAlignment="1">
      <alignment horizontal="left" indent="1"/>
    </xf>
    <xf numFmtId="0" fontId="9" fillId="2" borderId="15" xfId="0" applyFont="1" applyFill="1" applyBorder="1" applyAlignment="1">
      <alignment horizontal="left" indent="1"/>
    </xf>
    <xf numFmtId="0" fontId="9" fillId="2" borderId="5" xfId="0" applyFont="1" applyFill="1" applyBorder="1" applyAlignment="1">
      <alignment horizontal="left" indent="1"/>
    </xf>
    <xf numFmtId="0" fontId="17" fillId="0" borderId="32" xfId="3" applyBorder="1" applyAlignment="1">
      <alignment horizontal="left" vertical="center" indent="2"/>
    </xf>
    <xf numFmtId="0" fontId="17" fillId="0" borderId="33" xfId="3" applyBorder="1" applyAlignment="1">
      <alignment horizontal="left" vertical="center" indent="2"/>
    </xf>
    <xf numFmtId="0" fontId="17" fillId="0" borderId="29" xfId="3" applyBorder="1" applyAlignment="1">
      <alignment horizontal="left" vertical="center" indent="2"/>
    </xf>
    <xf numFmtId="0" fontId="17" fillId="0" borderId="30" xfId="3" applyBorder="1" applyAlignment="1">
      <alignment horizontal="left" vertical="center" indent="2"/>
    </xf>
    <xf numFmtId="0" fontId="8" fillId="0" borderId="32" xfId="5" applyBorder="1" applyAlignment="1">
      <alignment vertical="top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7" fillId="0" borderId="34" xfId="3" applyFill="1" applyBorder="1" applyAlignment="1">
      <alignment horizontal="center" vertical="center"/>
    </xf>
    <xf numFmtId="0" fontId="17" fillId="0" borderId="31" xfId="3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top" indent="1"/>
    </xf>
    <xf numFmtId="0" fontId="11" fillId="3" borderId="22" xfId="0" applyFont="1" applyFill="1" applyBorder="1" applyAlignment="1">
      <alignment horizontal="left" vertical="top" indent="1"/>
    </xf>
    <xf numFmtId="49" fontId="10" fillId="3" borderId="9" xfId="0" applyNumberFormat="1" applyFont="1" applyFill="1" applyBorder="1" applyAlignment="1">
      <alignment horizontal="left" indent="1"/>
    </xf>
    <xf numFmtId="49" fontId="10" fillId="3" borderId="5" xfId="0" applyNumberFormat="1" applyFont="1" applyFill="1" applyBorder="1" applyAlignment="1">
      <alignment horizontal="left" indent="1"/>
    </xf>
    <xf numFmtId="49" fontId="10" fillId="3" borderId="24" xfId="0" applyNumberFormat="1" applyFont="1" applyFill="1" applyBorder="1" applyAlignment="1">
      <alignment horizontal="left" indent="1"/>
    </xf>
    <xf numFmtId="49" fontId="10" fillId="3" borderId="25" xfId="0" applyNumberFormat="1" applyFont="1" applyFill="1" applyBorder="1" applyAlignment="1">
      <alignment horizontal="left" indent="1"/>
    </xf>
    <xf numFmtId="0" fontId="11" fillId="3" borderId="11" xfId="0" applyFont="1" applyFill="1" applyBorder="1" applyAlignment="1">
      <alignment horizontal="left" vertical="top" indent="1"/>
    </xf>
    <xf numFmtId="0" fontId="11" fillId="3" borderId="12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10" fillId="3" borderId="27" xfId="0" applyNumberFormat="1" applyFont="1" applyFill="1" applyBorder="1" applyAlignment="1">
      <alignment horizontal="left" indent="1"/>
    </xf>
    <xf numFmtId="49" fontId="10" fillId="3" borderId="15" xfId="0" applyNumberFormat="1" applyFont="1" applyFill="1" applyBorder="1" applyAlignment="1">
      <alignment horizontal="left" indent="1"/>
    </xf>
    <xf numFmtId="49" fontId="10" fillId="3" borderId="9" xfId="0" applyNumberFormat="1" applyFont="1" applyFill="1" applyBorder="1" applyAlignment="1">
      <alignment horizontal="left" vertical="center" indent="1"/>
    </xf>
    <xf numFmtId="49" fontId="10" fillId="3" borderId="15" xfId="0" applyNumberFormat="1" applyFont="1" applyFill="1" applyBorder="1" applyAlignment="1">
      <alignment horizontal="left" vertical="center" indent="1"/>
    </xf>
    <xf numFmtId="0" fontId="12" fillId="3" borderId="21" xfId="0" applyFont="1" applyFill="1" applyBorder="1" applyAlignment="1">
      <alignment horizontal="left" vertical="top" indent="1"/>
    </xf>
    <xf numFmtId="0" fontId="12" fillId="3" borderId="26" xfId="0" applyFont="1" applyFill="1" applyBorder="1" applyAlignment="1">
      <alignment horizontal="left" vertical="top" indent="1"/>
    </xf>
    <xf numFmtId="0" fontId="18" fillId="0" borderId="6" xfId="2" applyFill="1" applyBorder="1" applyAlignment="1">
      <alignment vertical="top"/>
    </xf>
    <xf numFmtId="0" fontId="21" fillId="0" borderId="0" xfId="0" applyFont="1" applyAlignment="1">
      <alignment vertical="center" wrapText="1"/>
    </xf>
    <xf numFmtId="0" fontId="8" fillId="0" borderId="6" xfId="4" applyBorder="1" applyAlignment="1">
      <alignment horizontal="left" vertical="center"/>
    </xf>
    <xf numFmtId="0" fontId="8" fillId="0" borderId="0" xfId="4" applyAlignment="1">
      <alignment horizontal="left" vertical="center"/>
    </xf>
    <xf numFmtId="0" fontId="8" fillId="0" borderId="15" xfId="4" applyBorder="1" applyAlignment="1">
      <alignment horizontal="left" vertical="center"/>
    </xf>
    <xf numFmtId="0" fontId="14" fillId="0" borderId="4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49" fontId="12" fillId="3" borderId="9" xfId="0" applyNumberFormat="1" applyFont="1" applyFill="1" applyBorder="1" applyAlignment="1">
      <alignment horizontal="left" indent="1"/>
    </xf>
    <xf numFmtId="49" fontId="12" fillId="3" borderId="15" xfId="0" applyNumberFormat="1" applyFont="1" applyFill="1" applyBorder="1" applyAlignment="1">
      <alignment horizontal="left" indent="1"/>
    </xf>
    <xf numFmtId="0" fontId="11" fillId="3" borderId="14" xfId="0" applyFont="1" applyFill="1" applyBorder="1" applyAlignment="1">
      <alignment horizontal="left" vertical="top" indent="1"/>
    </xf>
    <xf numFmtId="0" fontId="17" fillId="0" borderId="42" xfId="3" applyBorder="1" applyAlignment="1">
      <alignment horizontal="center" vertical="center"/>
    </xf>
    <xf numFmtId="0" fontId="17" fillId="0" borderId="43" xfId="3" applyBorder="1" applyAlignment="1">
      <alignment horizontal="center" vertical="center"/>
    </xf>
    <xf numFmtId="169" fontId="15" fillId="0" borderId="0" xfId="0" applyNumberFormat="1" applyFont="1" applyAlignment="1">
      <alignment horizontal="center" vertical="center" wrapText="1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2" builtinId="16" customBuiltin="1"/>
    <cellStyle name="Encabezado 4" xfId="5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10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2" builtinId="2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EstiloClaroTabla7 2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EstiloClaroTabla9 2" pivot="0" count="4" xr9:uid="{00000000-0011-0000-FFFF-FFFF01000000}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3.7109375" customWidth="1"/>
    <col min="3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4.7109375" customWidth="1"/>
  </cols>
  <sheetData>
    <row r="1" spans="1:16" ht="11.25" customHeight="1" x14ac:dyDescent="0.2"/>
    <row r="2" spans="1:16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47">
        <v>2020</v>
      </c>
      <c r="P2" s="65" t="s">
        <v>27</v>
      </c>
    </row>
    <row r="3" spans="1:16" ht="21" customHeight="1" x14ac:dyDescent="0.2">
      <c r="A3" s="3"/>
      <c r="B3" s="64" t="s">
        <v>28</v>
      </c>
      <c r="C3" s="1" t="s">
        <v>8</v>
      </c>
      <c r="D3" s="1" t="s">
        <v>14</v>
      </c>
      <c r="E3" s="1" t="s">
        <v>15</v>
      </c>
      <c r="F3" s="1" t="s">
        <v>14</v>
      </c>
      <c r="G3" s="1" t="s">
        <v>17</v>
      </c>
      <c r="H3" s="1" t="s">
        <v>19</v>
      </c>
      <c r="I3" s="1" t="s">
        <v>19</v>
      </c>
      <c r="J3" s="4"/>
      <c r="K3" s="42"/>
      <c r="L3" s="43"/>
      <c r="M3" s="43"/>
      <c r="N3" s="48"/>
      <c r="P3" s="65"/>
    </row>
    <row r="4" spans="1:16" ht="18" customHeight="1" x14ac:dyDescent="0.2">
      <c r="A4" s="3"/>
      <c r="B4" s="64"/>
      <c r="C4" s="76">
        <f>IF(DAY(JanSun1)=1,JanSun1-6,JanSun1+1)</f>
        <v>43829</v>
      </c>
      <c r="D4" s="76">
        <f>IF(DAY(JanSun1)=1,JanSun1-5,JanSun1+2)</f>
        <v>43830</v>
      </c>
      <c r="E4" s="76">
        <f>IF(DAY(JanSun1)=1,JanSun1-4,JanSun1+3)</f>
        <v>43831</v>
      </c>
      <c r="F4" s="76">
        <f>IF(DAY(JanSun1)=1,JanSun1-3,JanSun1+4)</f>
        <v>43832</v>
      </c>
      <c r="G4" s="76">
        <f>IF(DAY(JanSun1)=1,JanSun1-2,JanSun1+5)</f>
        <v>43833</v>
      </c>
      <c r="H4" s="76">
        <f>IF(DAY(JanSun1)=1,JanSun1-1,JanSun1+6)</f>
        <v>43834</v>
      </c>
      <c r="I4" s="76">
        <f>IF(DAY(JanSun1)=1,JanSun1,JanSun1+7)</f>
        <v>43835</v>
      </c>
      <c r="J4" s="4"/>
      <c r="K4" s="44" t="s">
        <v>22</v>
      </c>
      <c r="L4" s="13">
        <v>4</v>
      </c>
      <c r="M4" s="45" t="s">
        <v>25</v>
      </c>
      <c r="N4" s="46"/>
      <c r="P4" s="20"/>
    </row>
    <row r="5" spans="1:16" ht="18" customHeight="1" x14ac:dyDescent="0.2">
      <c r="A5" s="3"/>
      <c r="B5" s="21"/>
      <c r="C5" s="76">
        <f>IF(DAY(JanSun1)=1,JanSun1+1,JanSun1+8)</f>
        <v>43836</v>
      </c>
      <c r="D5" s="76">
        <f>IF(DAY(JanSun1)=1,JanSun1+2,JanSun1+9)</f>
        <v>43837</v>
      </c>
      <c r="E5" s="76">
        <f>IF(DAY(JanSun1)=1,JanSun1+3,JanSun1+10)</f>
        <v>43838</v>
      </c>
      <c r="F5" s="76">
        <f>IF(DAY(JanSun1)=1,JanSun1+4,JanSun1+11)</f>
        <v>43839</v>
      </c>
      <c r="G5" s="76">
        <f>IF(DAY(JanSun1)=1,JanSun1+5,JanSun1+12)</f>
        <v>43840</v>
      </c>
      <c r="H5" s="76">
        <f>IF(DAY(JanSun1)=1,JanSun1+6,JanSun1+13)</f>
        <v>43841</v>
      </c>
      <c r="I5" s="76">
        <f>IF(DAY(JanSun1)=1,JanSun1+7,JanSun1+14)</f>
        <v>43842</v>
      </c>
      <c r="J5" s="4"/>
      <c r="K5" s="30"/>
      <c r="L5" s="14"/>
      <c r="M5" s="31"/>
      <c r="N5" s="32"/>
      <c r="P5" s="20"/>
    </row>
    <row r="6" spans="1:16" ht="18" customHeight="1" x14ac:dyDescent="0.2">
      <c r="A6" s="3"/>
      <c r="B6" s="21"/>
      <c r="C6" s="76">
        <f>IF(DAY(JanSun1)=1,JanSun1+8,JanSun1+15)</f>
        <v>43843</v>
      </c>
      <c r="D6" s="76">
        <f>IF(DAY(JanSun1)=1,JanSun1+9,JanSun1+16)</f>
        <v>43844</v>
      </c>
      <c r="E6" s="76">
        <f>IF(DAY(JanSun1)=1,JanSun1+10,JanSun1+17)</f>
        <v>43845</v>
      </c>
      <c r="F6" s="76">
        <f>IF(DAY(JanSun1)=1,JanSun1+11,JanSun1+18)</f>
        <v>43846</v>
      </c>
      <c r="G6" s="76">
        <f>IF(DAY(JanSun1)=1,JanSun1+12,JanSun1+19)</f>
        <v>43847</v>
      </c>
      <c r="H6" s="76">
        <f>IF(DAY(JanSun1)=1,JanSun1+13,JanSun1+20)</f>
        <v>43848</v>
      </c>
      <c r="I6" s="76">
        <f>IF(DAY(JanSun1)=1,JanSun1+14,JanSun1+21)</f>
        <v>43849</v>
      </c>
      <c r="J6" s="4"/>
      <c r="K6" s="30"/>
      <c r="L6" s="14"/>
      <c r="M6" s="31"/>
      <c r="N6" s="32"/>
    </row>
    <row r="7" spans="1:16" ht="18" customHeight="1" x14ac:dyDescent="0.2">
      <c r="A7" s="3"/>
      <c r="B7" s="21"/>
      <c r="C7" s="76">
        <f>IF(DAY(JanSun1)=1,JanSun1+15,JanSun1+22)</f>
        <v>43850</v>
      </c>
      <c r="D7" s="76">
        <f>IF(DAY(JanSun1)=1,JanSun1+16,JanSun1+23)</f>
        <v>43851</v>
      </c>
      <c r="E7" s="76">
        <f>IF(DAY(JanSun1)=1,JanSun1+17,JanSun1+24)</f>
        <v>43852</v>
      </c>
      <c r="F7" s="76">
        <f>IF(DAY(JanSun1)=1,JanSun1+18,JanSun1+25)</f>
        <v>43853</v>
      </c>
      <c r="G7" s="76">
        <f>IF(DAY(JanSun1)=1,JanSun1+19,JanSun1+26)</f>
        <v>43854</v>
      </c>
      <c r="H7" s="76">
        <f>IF(DAY(JanSun1)=1,JanSun1+20,JanSun1+27)</f>
        <v>43855</v>
      </c>
      <c r="I7" s="76">
        <f>IF(DAY(JanSun1)=1,JanSun1+21,JanSun1+28)</f>
        <v>43856</v>
      </c>
      <c r="J7" s="4"/>
      <c r="K7" s="9"/>
      <c r="L7" s="14"/>
      <c r="M7" s="31"/>
      <c r="N7" s="32"/>
    </row>
    <row r="8" spans="1:16" ht="18.75" customHeight="1" x14ac:dyDescent="0.2">
      <c r="A8" s="3"/>
      <c r="B8" s="21"/>
      <c r="C8" s="76">
        <f>IF(DAY(JanSun1)=1,JanSun1+22,JanSun1+29)</f>
        <v>43857</v>
      </c>
      <c r="D8" s="76">
        <f>IF(DAY(JanSun1)=1,JanSun1+23,JanSun1+30)</f>
        <v>43858</v>
      </c>
      <c r="E8" s="76">
        <f>IF(DAY(JanSun1)=1,JanSun1+24,JanSun1+31)</f>
        <v>43859</v>
      </c>
      <c r="F8" s="76">
        <f>IF(DAY(JanSun1)=1,JanSun1+25,JanSun1+32)</f>
        <v>43860</v>
      </c>
      <c r="G8" s="76">
        <f>IF(DAY(JanSun1)=1,JanSun1+26,JanSun1+33)</f>
        <v>43861</v>
      </c>
      <c r="H8" s="76">
        <f>IF(DAY(JanSun1)=1,JanSun1+27,JanSun1+34)</f>
        <v>43862</v>
      </c>
      <c r="I8" s="76">
        <f>IF(DAY(JanSun1)=1,JanSun1+28,JanSun1+35)</f>
        <v>43863</v>
      </c>
      <c r="J8" s="4"/>
      <c r="K8" s="9"/>
      <c r="L8" s="14"/>
      <c r="M8" s="31"/>
      <c r="N8" s="32"/>
    </row>
    <row r="9" spans="1:16" ht="18" customHeight="1" x14ac:dyDescent="0.2">
      <c r="A9" s="3"/>
      <c r="B9" s="21"/>
      <c r="C9" s="76">
        <f>IF(DAY(JanSun1)=1,JanSun1+29,JanSun1+36)</f>
        <v>43864</v>
      </c>
      <c r="D9" s="76">
        <f>IF(DAY(JanSun1)=1,JanSun1+30,JanSun1+37)</f>
        <v>43865</v>
      </c>
      <c r="E9" s="76">
        <f>IF(DAY(JanSun1)=1,JanSun1+31,JanSun1+38)</f>
        <v>43866</v>
      </c>
      <c r="F9" s="76">
        <f>IF(DAY(JanSun1)=1,JanSun1+32,JanSun1+39)</f>
        <v>43867</v>
      </c>
      <c r="G9" s="76">
        <f>IF(DAY(JanSun1)=1,JanSun1+33,JanSun1+40)</f>
        <v>43868</v>
      </c>
      <c r="H9" s="76">
        <f>IF(DAY(JanSun1)=1,JanSun1+34,JanSun1+41)</f>
        <v>43869</v>
      </c>
      <c r="I9" s="76">
        <f>IF(DAY(JanSun1)=1,JanSun1+35,JanSun1+42)</f>
        <v>43870</v>
      </c>
      <c r="J9" s="4"/>
      <c r="K9" s="10"/>
      <c r="L9" s="15"/>
      <c r="M9" s="33"/>
      <c r="N9" s="34"/>
    </row>
    <row r="10" spans="1:16" ht="18" customHeight="1" x14ac:dyDescent="0.2">
      <c r="A10" s="3"/>
      <c r="B10" s="22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>
        <v>19</v>
      </c>
      <c r="M10" s="35" t="s">
        <v>26</v>
      </c>
      <c r="N10" s="36"/>
    </row>
    <row r="11" spans="1:16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6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6" ht="18" customHeight="1" x14ac:dyDescent="0.2">
      <c r="B13" s="2" t="s">
        <v>1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6" ht="18" customHeight="1" x14ac:dyDescent="0.2">
      <c r="B14" s="7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59"/>
      <c r="K14" s="9"/>
      <c r="L14" s="14"/>
      <c r="M14" s="31"/>
      <c r="N14" s="32"/>
    </row>
    <row r="15" spans="1:16" ht="18" customHeight="1" x14ac:dyDescent="0.2">
      <c r="B15" s="5" t="s">
        <v>3</v>
      </c>
      <c r="C15" s="49"/>
      <c r="D15" s="50"/>
      <c r="E15" s="49" t="s">
        <v>3</v>
      </c>
      <c r="F15" s="50"/>
      <c r="G15" s="49"/>
      <c r="H15" s="50"/>
      <c r="I15" s="49" t="s">
        <v>3</v>
      </c>
      <c r="J15" s="57"/>
      <c r="K15" s="11"/>
      <c r="L15" s="16"/>
      <c r="M15" s="33"/>
      <c r="N15" s="34"/>
    </row>
    <row r="16" spans="1:16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8"/>
      <c r="K18" s="30"/>
      <c r="L18" s="14"/>
      <c r="M18" s="31"/>
      <c r="N18" s="32"/>
    </row>
    <row r="19" spans="2:14" ht="18" customHeight="1" x14ac:dyDescent="0.2">
      <c r="B19" s="5" t="s">
        <v>5</v>
      </c>
      <c r="C19" s="49"/>
      <c r="D19" s="50"/>
      <c r="E19" s="49" t="s">
        <v>5</v>
      </c>
      <c r="F19" s="50"/>
      <c r="G19" s="49"/>
      <c r="H19" s="50"/>
      <c r="I19" s="49" t="s">
        <v>5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24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6</v>
      </c>
      <c r="C26" s="51"/>
      <c r="D26" s="52"/>
      <c r="E26" s="51" t="s">
        <v>6</v>
      </c>
      <c r="F26" s="52"/>
      <c r="G26" s="51"/>
      <c r="H26" s="52"/>
      <c r="I26" s="51" t="s">
        <v>6</v>
      </c>
      <c r="J26" s="59"/>
      <c r="K26" s="9"/>
      <c r="L26" s="14"/>
      <c r="M26" s="31"/>
      <c r="N26" s="32"/>
    </row>
    <row r="27" spans="2:14" ht="18" customHeight="1" x14ac:dyDescent="0.2">
      <c r="B27" s="5" t="s">
        <v>7</v>
      </c>
      <c r="C27" s="49"/>
      <c r="D27" s="50"/>
      <c r="E27" s="49" t="s">
        <v>7</v>
      </c>
      <c r="F27" s="50"/>
      <c r="G27" s="49"/>
      <c r="H27" s="50"/>
      <c r="I27" s="49" t="s">
        <v>7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3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Año no válido" error="Escribe un año entre 1900 y 9999 o use la barra de desplazamiento para buscar un año." sqref="N2:N3" xr:uid="{00000000-0002-0000-0000-000000000000}"/>
  </dataValidations>
  <printOptions horizontalCentered="1" verticalCentered="1"/>
  <pageMargins left="0.5" right="0.5" top="0.5" bottom="0.5" header="0.3" footer="0.3"/>
  <pageSetup paperSize="9" scale="8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3.7109375" customWidth="1"/>
    <col min="3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36</v>
      </c>
      <c r="C3" s="1" t="s">
        <v>8</v>
      </c>
      <c r="D3" s="1" t="s">
        <v>14</v>
      </c>
      <c r="E3" s="1" t="s">
        <v>15</v>
      </c>
      <c r="F3" s="1" t="s">
        <v>14</v>
      </c>
      <c r="G3" s="1" t="s">
        <v>17</v>
      </c>
      <c r="H3" s="1" t="s">
        <v>19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IF(DAY(OctDom1)=1,OctDom1-6,OctDom1+1)</f>
        <v>44102</v>
      </c>
      <c r="D4" s="76">
        <f>IF(DAY(OctDom1)=1,OctDom1-5,OctDom1+2)</f>
        <v>44103</v>
      </c>
      <c r="E4" s="76">
        <f>IF(DAY(OctDom1)=1,OctDom1-4,OctDom1+3)</f>
        <v>44104</v>
      </c>
      <c r="F4" s="76">
        <f>IF(DAY(OctDom1)=1,OctDom1-3,OctDom1+4)</f>
        <v>44105</v>
      </c>
      <c r="G4" s="76">
        <f>IF(DAY(OctDom1)=1,OctDom1-2,OctDom1+5)</f>
        <v>44106</v>
      </c>
      <c r="H4" s="76">
        <f>IF(DAY(OctDom1)=1,OctDom1-1,OctDom1+6)</f>
        <v>44107</v>
      </c>
      <c r="I4" s="76">
        <f>IF(DAY(OctDom1)=1,OctDom1,OctDom1+7)</f>
        <v>44108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IF(DAY(OctDom1)=1,OctDom1+1,OctDom1+8)</f>
        <v>44109</v>
      </c>
      <c r="D5" s="76">
        <f>IF(DAY(OctDom1)=1,OctDom1+2,OctDom1+9)</f>
        <v>44110</v>
      </c>
      <c r="E5" s="76">
        <f>IF(DAY(OctDom1)=1,OctDom1+3,OctDom1+10)</f>
        <v>44111</v>
      </c>
      <c r="F5" s="76">
        <f>IF(DAY(OctDom1)=1,OctDom1+4,OctDom1+11)</f>
        <v>44112</v>
      </c>
      <c r="G5" s="76">
        <f>IF(DAY(OctDom1)=1,OctDom1+5,OctDom1+12)</f>
        <v>44113</v>
      </c>
      <c r="H5" s="76">
        <f>IF(DAY(OctDom1)=1,OctDom1+6,OctDom1+13)</f>
        <v>44114</v>
      </c>
      <c r="I5" s="76">
        <f>IF(DAY(OctDom1)=1,OctDom1+7,OctDom1+14)</f>
        <v>44115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IF(DAY(OctDom1)=1,OctDom1+8,OctDom1+15)</f>
        <v>44116</v>
      </c>
      <c r="D6" s="76">
        <f>IF(DAY(OctDom1)=1,OctDom1+9,OctDom1+16)</f>
        <v>44117</v>
      </c>
      <c r="E6" s="76">
        <f>IF(DAY(OctDom1)=1,OctDom1+10,OctDom1+17)</f>
        <v>44118</v>
      </c>
      <c r="F6" s="76">
        <f>IF(DAY(OctDom1)=1,OctDom1+11,OctDom1+18)</f>
        <v>44119</v>
      </c>
      <c r="G6" s="76">
        <f>IF(DAY(OctDom1)=1,OctDom1+12,OctDom1+19)</f>
        <v>44120</v>
      </c>
      <c r="H6" s="76">
        <f>IF(DAY(OctDom1)=1,OctDom1+13,OctDom1+20)</f>
        <v>44121</v>
      </c>
      <c r="I6" s="76">
        <f>IF(DAY(OctDom1)=1,OctDom1+14,OctDom1+21)</f>
        <v>44122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IF(DAY(OctDom1)=1,OctDom1+15,OctDom1+22)</f>
        <v>44123</v>
      </c>
      <c r="D7" s="76">
        <f>IF(DAY(OctDom1)=1,OctDom1+16,OctDom1+23)</f>
        <v>44124</v>
      </c>
      <c r="E7" s="76">
        <f>IF(DAY(OctDom1)=1,OctDom1+17,OctDom1+24)</f>
        <v>44125</v>
      </c>
      <c r="F7" s="76">
        <f>IF(DAY(OctDom1)=1,OctDom1+18,OctDom1+25)</f>
        <v>44126</v>
      </c>
      <c r="G7" s="76">
        <f>IF(DAY(OctDom1)=1,OctDom1+19,OctDom1+26)</f>
        <v>44127</v>
      </c>
      <c r="H7" s="76">
        <f>IF(DAY(OctDom1)=1,OctDom1+20,OctDom1+27)</f>
        <v>44128</v>
      </c>
      <c r="I7" s="76">
        <f>IF(DAY(OctDom1)=1,OctDom1+21,OctDom1+28)</f>
        <v>44129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IF(DAY(OctDom1)=1,OctDom1+22,OctDom1+29)</f>
        <v>44130</v>
      </c>
      <c r="D8" s="76">
        <f>IF(DAY(OctDom1)=1,OctDom1+23,OctDom1+30)</f>
        <v>44131</v>
      </c>
      <c r="E8" s="76">
        <f>IF(DAY(OctDom1)=1,OctDom1+24,OctDom1+31)</f>
        <v>44132</v>
      </c>
      <c r="F8" s="76">
        <f>IF(DAY(OctDom1)=1,OctDom1+25,OctDom1+32)</f>
        <v>44133</v>
      </c>
      <c r="G8" s="76">
        <f>IF(DAY(OctDom1)=1,OctDom1+26,OctDom1+33)</f>
        <v>44134</v>
      </c>
      <c r="H8" s="76">
        <f>IF(DAY(OctDom1)=1,OctDom1+27,OctDom1+34)</f>
        <v>44135</v>
      </c>
      <c r="I8" s="76">
        <f>IF(DAY(OctDom1)=1,OctDom1+28,OctDom1+35)</f>
        <v>44136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IF(DAY(OctDom1)=1,OctDom1+29,OctDom1+36)</f>
        <v>44137</v>
      </c>
      <c r="D9" s="76">
        <f>IF(DAY(OctDom1)=1,OctDom1+30,OctDom1+37)</f>
        <v>44138</v>
      </c>
      <c r="E9" s="76">
        <f>IF(DAY(OctDom1)=1,OctDom1+31,OctDom1+38)</f>
        <v>44139</v>
      </c>
      <c r="F9" s="76">
        <f>IF(DAY(OctDom1)=1,OctDom1+32,OctDom1+39)</f>
        <v>44140</v>
      </c>
      <c r="G9" s="76">
        <f>IF(DAY(OctDom1)=1,OctDom1+33,OctDom1+40)</f>
        <v>44141</v>
      </c>
      <c r="H9" s="76">
        <f>IF(DAY(OctDom1)=1,OctDom1+34,OctDom1+41)</f>
        <v>44142</v>
      </c>
      <c r="I9" s="76">
        <f>IF(DAY(OctDom1)=1,OctDom1+35,OctDom1+42)</f>
        <v>44143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1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59"/>
      <c r="K14" s="9"/>
      <c r="L14" s="14"/>
      <c r="M14" s="31"/>
      <c r="N14" s="32"/>
    </row>
    <row r="15" spans="1:14" ht="18" customHeight="1" x14ac:dyDescent="0.2">
      <c r="B15" s="5" t="s">
        <v>3</v>
      </c>
      <c r="C15" s="49"/>
      <c r="D15" s="50"/>
      <c r="E15" s="49" t="s">
        <v>3</v>
      </c>
      <c r="F15" s="50"/>
      <c r="G15" s="49"/>
      <c r="H15" s="50"/>
      <c r="I15" s="49" t="s">
        <v>3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8"/>
      <c r="K18" s="30"/>
      <c r="L18" s="14"/>
      <c r="M18" s="31"/>
      <c r="N18" s="32"/>
    </row>
    <row r="19" spans="2:14" ht="18" customHeight="1" x14ac:dyDescent="0.2">
      <c r="B19" s="5" t="s">
        <v>5</v>
      </c>
      <c r="C19" s="49"/>
      <c r="D19" s="50"/>
      <c r="E19" s="49" t="s">
        <v>5</v>
      </c>
      <c r="F19" s="50"/>
      <c r="G19" s="49"/>
      <c r="H19" s="50"/>
      <c r="I19" s="49" t="s">
        <v>5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24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6</v>
      </c>
      <c r="C26" s="51"/>
      <c r="D26" s="52"/>
      <c r="E26" s="51" t="s">
        <v>6</v>
      </c>
      <c r="F26" s="52"/>
      <c r="G26" s="51"/>
      <c r="H26" s="52"/>
      <c r="I26" s="51" t="s">
        <v>6</v>
      </c>
      <c r="J26" s="59"/>
      <c r="K26" s="9"/>
      <c r="L26" s="14"/>
      <c r="M26" s="31"/>
      <c r="N26" s="32"/>
    </row>
    <row r="27" spans="2:14" ht="18" customHeight="1" x14ac:dyDescent="0.2">
      <c r="B27" s="5" t="s">
        <v>7</v>
      </c>
      <c r="C27" s="49"/>
      <c r="D27" s="50"/>
      <c r="E27" s="49" t="s">
        <v>7</v>
      </c>
      <c r="F27" s="50"/>
      <c r="G27" s="49"/>
      <c r="H27" s="50"/>
      <c r="I27" s="49" t="s">
        <v>7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3.7109375" customWidth="1"/>
    <col min="3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37</v>
      </c>
      <c r="C3" s="1" t="s">
        <v>8</v>
      </c>
      <c r="D3" s="1" t="s">
        <v>14</v>
      </c>
      <c r="E3" s="1" t="s">
        <v>15</v>
      </c>
      <c r="F3" s="1" t="s">
        <v>14</v>
      </c>
      <c r="G3" s="1" t="s">
        <v>17</v>
      </c>
      <c r="H3" s="1" t="s">
        <v>19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IF(DAY(NovDom1)=1,NovDom1-6,NovDom1+1)</f>
        <v>44130</v>
      </c>
      <c r="D4" s="76">
        <f>IF(DAY(NovDom1)=1,NovDom1-5,NovDom1+2)</f>
        <v>44131</v>
      </c>
      <c r="E4" s="76">
        <f>IF(DAY(NovDom1)=1,NovDom1-4,NovDom1+3)</f>
        <v>44132</v>
      </c>
      <c r="F4" s="76">
        <f>IF(DAY(NovDom1)=1,NovDom1-3,NovDom1+4)</f>
        <v>44133</v>
      </c>
      <c r="G4" s="76">
        <f>IF(DAY(NovDom1)=1,NovDom1-2,NovDom1+5)</f>
        <v>44134</v>
      </c>
      <c r="H4" s="76">
        <f>IF(DAY(NovDom1)=1,NovDom1-1,NovDom1+6)</f>
        <v>44135</v>
      </c>
      <c r="I4" s="76">
        <f>IF(DAY(NovDom1)=1,NovDom1,NovDom1+7)</f>
        <v>44136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IF(DAY(NovDom1)=1,NovDom1+1,NovDom1+8)</f>
        <v>44137</v>
      </c>
      <c r="D5" s="76">
        <f>IF(DAY(NovDom1)=1,NovDom1+2,NovDom1+9)</f>
        <v>44138</v>
      </c>
      <c r="E5" s="76">
        <f>IF(DAY(NovDom1)=1,NovDom1+3,NovDom1+10)</f>
        <v>44139</v>
      </c>
      <c r="F5" s="76">
        <f>IF(DAY(NovDom1)=1,NovDom1+4,NovDom1+11)</f>
        <v>44140</v>
      </c>
      <c r="G5" s="76">
        <f>IF(DAY(NovDom1)=1,NovDom1+5,NovDom1+12)</f>
        <v>44141</v>
      </c>
      <c r="H5" s="76">
        <f>IF(DAY(NovDom1)=1,NovDom1+6,NovDom1+13)</f>
        <v>44142</v>
      </c>
      <c r="I5" s="76">
        <f>IF(DAY(NovDom1)=1,NovDom1+7,NovDom1+14)</f>
        <v>44143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IF(DAY(NovDom1)=1,NovDom1+8,NovDom1+15)</f>
        <v>44144</v>
      </c>
      <c r="D6" s="76">
        <f>IF(DAY(NovDom1)=1,NovDom1+9,NovDom1+16)</f>
        <v>44145</v>
      </c>
      <c r="E6" s="76">
        <f>IF(DAY(NovDom1)=1,NovDom1+10,NovDom1+17)</f>
        <v>44146</v>
      </c>
      <c r="F6" s="76">
        <f>IF(DAY(NovDom1)=1,NovDom1+11,NovDom1+18)</f>
        <v>44147</v>
      </c>
      <c r="G6" s="76">
        <f>IF(DAY(NovDom1)=1,NovDom1+12,NovDom1+19)</f>
        <v>44148</v>
      </c>
      <c r="H6" s="76">
        <f>IF(DAY(NovDom1)=1,NovDom1+13,NovDom1+20)</f>
        <v>44149</v>
      </c>
      <c r="I6" s="76">
        <f>IF(DAY(NovDom1)=1,NovDom1+14,NovDom1+21)</f>
        <v>44150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IF(DAY(NovDom1)=1,NovDom1+15,NovDom1+22)</f>
        <v>44151</v>
      </c>
      <c r="D7" s="76">
        <f>IF(DAY(NovDom1)=1,NovDom1+16,NovDom1+23)</f>
        <v>44152</v>
      </c>
      <c r="E7" s="76">
        <f>IF(DAY(NovDom1)=1,NovDom1+17,NovDom1+24)</f>
        <v>44153</v>
      </c>
      <c r="F7" s="76">
        <f>IF(DAY(NovDom1)=1,NovDom1+18,NovDom1+25)</f>
        <v>44154</v>
      </c>
      <c r="G7" s="76">
        <f>IF(DAY(NovDom1)=1,NovDom1+19,NovDom1+26)</f>
        <v>44155</v>
      </c>
      <c r="H7" s="76">
        <f>IF(DAY(NovDom1)=1,NovDom1+20,NovDom1+27)</f>
        <v>44156</v>
      </c>
      <c r="I7" s="76">
        <f>IF(DAY(NovDom1)=1,NovDom1+21,NovDom1+28)</f>
        <v>44157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IF(DAY(NovDom1)=1,NovDom1+22,NovDom1+29)</f>
        <v>44158</v>
      </c>
      <c r="D8" s="76">
        <f>IF(DAY(NovDom1)=1,NovDom1+23,NovDom1+30)</f>
        <v>44159</v>
      </c>
      <c r="E8" s="76">
        <f>IF(DAY(NovDom1)=1,NovDom1+24,NovDom1+31)</f>
        <v>44160</v>
      </c>
      <c r="F8" s="76">
        <f>IF(DAY(NovDom1)=1,NovDom1+25,NovDom1+32)</f>
        <v>44161</v>
      </c>
      <c r="G8" s="76">
        <f>IF(DAY(NovDom1)=1,NovDom1+26,NovDom1+33)</f>
        <v>44162</v>
      </c>
      <c r="H8" s="76">
        <f>IF(DAY(NovDom1)=1,NovDom1+27,NovDom1+34)</f>
        <v>44163</v>
      </c>
      <c r="I8" s="76">
        <f>IF(DAY(NovDom1)=1,NovDom1+28,NovDom1+35)</f>
        <v>44164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IF(DAY(NovDom1)=1,NovDom1+29,NovDom1+36)</f>
        <v>44165</v>
      </c>
      <c r="D9" s="76">
        <f>IF(DAY(NovDom1)=1,NovDom1+30,NovDom1+37)</f>
        <v>44166</v>
      </c>
      <c r="E9" s="76">
        <f>IF(DAY(NovDom1)=1,NovDom1+31,NovDom1+38)</f>
        <v>44167</v>
      </c>
      <c r="F9" s="76">
        <f>IF(DAY(NovDom1)=1,NovDom1+32,NovDom1+39)</f>
        <v>44168</v>
      </c>
      <c r="G9" s="76">
        <f>IF(DAY(NovDom1)=1,NovDom1+33,NovDom1+40)</f>
        <v>44169</v>
      </c>
      <c r="H9" s="76">
        <f>IF(DAY(NovDom1)=1,NovDom1+34,NovDom1+41)</f>
        <v>44170</v>
      </c>
      <c r="I9" s="76">
        <f>IF(DAY(NovDom1)=1,NovDom1+35,NovDom1+42)</f>
        <v>44171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1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59"/>
      <c r="K14" s="9"/>
      <c r="L14" s="14"/>
      <c r="M14" s="31"/>
      <c r="N14" s="32"/>
    </row>
    <row r="15" spans="1:14" ht="18" customHeight="1" x14ac:dyDescent="0.2">
      <c r="B15" s="5" t="s">
        <v>3</v>
      </c>
      <c r="C15" s="49"/>
      <c r="D15" s="50"/>
      <c r="E15" s="49" t="s">
        <v>3</v>
      </c>
      <c r="F15" s="50"/>
      <c r="G15" s="49"/>
      <c r="H15" s="50"/>
      <c r="I15" s="49" t="s">
        <v>3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8"/>
      <c r="K18" s="30"/>
      <c r="L18" s="14"/>
      <c r="M18" s="31"/>
      <c r="N18" s="32"/>
    </row>
    <row r="19" spans="2:14" ht="18" customHeight="1" x14ac:dyDescent="0.2">
      <c r="B19" s="5" t="s">
        <v>5</v>
      </c>
      <c r="C19" s="49"/>
      <c r="D19" s="50"/>
      <c r="E19" s="49" t="s">
        <v>5</v>
      </c>
      <c r="F19" s="50"/>
      <c r="G19" s="49"/>
      <c r="H19" s="50"/>
      <c r="I19" s="49" t="s">
        <v>5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24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6</v>
      </c>
      <c r="C26" s="51"/>
      <c r="D26" s="52"/>
      <c r="E26" s="51" t="s">
        <v>6</v>
      </c>
      <c r="F26" s="52"/>
      <c r="G26" s="51"/>
      <c r="H26" s="52"/>
      <c r="I26" s="51" t="s">
        <v>6</v>
      </c>
      <c r="J26" s="59"/>
      <c r="K26" s="9"/>
      <c r="L26" s="14"/>
      <c r="M26" s="31"/>
      <c r="N26" s="32"/>
    </row>
    <row r="27" spans="2:14" ht="18" customHeight="1" x14ac:dyDescent="0.2">
      <c r="B27" s="5" t="s">
        <v>7</v>
      </c>
      <c r="C27" s="49"/>
      <c r="D27" s="50"/>
      <c r="E27" s="49" t="s">
        <v>7</v>
      </c>
      <c r="F27" s="50"/>
      <c r="G27" s="49"/>
      <c r="H27" s="50"/>
      <c r="I27" s="49" t="s">
        <v>7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3.7109375" customWidth="1"/>
    <col min="3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38</v>
      </c>
      <c r="C3" s="1" t="s">
        <v>8</v>
      </c>
      <c r="D3" s="1" t="s">
        <v>14</v>
      </c>
      <c r="E3" s="1" t="s">
        <v>15</v>
      </c>
      <c r="F3" s="1" t="s">
        <v>14</v>
      </c>
      <c r="G3" s="1" t="s">
        <v>17</v>
      </c>
      <c r="H3" s="1" t="s">
        <v>19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IF(DAY(DicDom1)=1,DicDom1-6,DicDom1+1)</f>
        <v>44165</v>
      </c>
      <c r="D4" s="76">
        <f>IF(DAY(DicDom1)=1,DicDom1-5,DicDom1+2)</f>
        <v>44166</v>
      </c>
      <c r="E4" s="76">
        <f>IF(DAY(DicDom1)=1,DicDom1-4,DicDom1+3)</f>
        <v>44167</v>
      </c>
      <c r="F4" s="76">
        <f>IF(DAY(DicDom1)=1,DicDom1-3,DicDom1+4)</f>
        <v>44168</v>
      </c>
      <c r="G4" s="76">
        <f>IF(DAY(DicDom1)=1,DicDom1-2,DicDom1+5)</f>
        <v>44169</v>
      </c>
      <c r="H4" s="76">
        <f>IF(DAY(DicDom1)=1,DicDom1-1,DicDom1+6)</f>
        <v>44170</v>
      </c>
      <c r="I4" s="76">
        <f>IF(DAY(DicDom1)=1,DicDom1,DicDom1+7)</f>
        <v>44171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IF(DAY(DicDom1)=1,DicDom1+1,DicDom1+8)</f>
        <v>44172</v>
      </c>
      <c r="D5" s="76">
        <f>IF(DAY(DicDom1)=1,DicDom1+2,DicDom1+9)</f>
        <v>44173</v>
      </c>
      <c r="E5" s="76">
        <f>IF(DAY(DicDom1)=1,DicDom1+3,DicDom1+10)</f>
        <v>44174</v>
      </c>
      <c r="F5" s="76">
        <f>IF(DAY(DicDom1)=1,DicDom1+4,DicDom1+11)</f>
        <v>44175</v>
      </c>
      <c r="G5" s="76">
        <f>IF(DAY(DicDom1)=1,DicDom1+5,DicDom1+12)</f>
        <v>44176</v>
      </c>
      <c r="H5" s="76">
        <f>IF(DAY(DicDom1)=1,DicDom1+6,DicDom1+13)</f>
        <v>44177</v>
      </c>
      <c r="I5" s="76">
        <f>IF(DAY(DicDom1)=1,DicDom1+7,DicDom1+14)</f>
        <v>44178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IF(DAY(DicDom1)=1,DicDom1+8,DicDom1+15)</f>
        <v>44179</v>
      </c>
      <c r="D6" s="76">
        <f>IF(DAY(DicDom1)=1,DicDom1+9,DicDom1+16)</f>
        <v>44180</v>
      </c>
      <c r="E6" s="76">
        <f>IF(DAY(DicDom1)=1,DicDom1+10,DicDom1+17)</f>
        <v>44181</v>
      </c>
      <c r="F6" s="76">
        <f>IF(DAY(DicDom1)=1,DicDom1+11,DicDom1+18)</f>
        <v>44182</v>
      </c>
      <c r="G6" s="76">
        <f>IF(DAY(DicDom1)=1,DicDom1+12,DicDom1+19)</f>
        <v>44183</v>
      </c>
      <c r="H6" s="76">
        <f>IF(DAY(DicDom1)=1,DicDom1+13,DicDom1+20)</f>
        <v>44184</v>
      </c>
      <c r="I6" s="76">
        <f>IF(DAY(DicDom1)=1,DicDom1+14,DicDom1+21)</f>
        <v>44185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IF(DAY(DicDom1)=1,DicDom1+15,DicDom1+22)</f>
        <v>44186</v>
      </c>
      <c r="D7" s="76">
        <f>IF(DAY(DicDom1)=1,DicDom1+16,DicDom1+23)</f>
        <v>44187</v>
      </c>
      <c r="E7" s="76">
        <f>IF(DAY(DicDom1)=1,DicDom1+17,DicDom1+24)</f>
        <v>44188</v>
      </c>
      <c r="F7" s="76">
        <f>IF(DAY(DicDom1)=1,DicDom1+18,DicDom1+25)</f>
        <v>44189</v>
      </c>
      <c r="G7" s="76">
        <f>IF(DAY(DicDom1)=1,DicDom1+19,DicDom1+26)</f>
        <v>44190</v>
      </c>
      <c r="H7" s="76">
        <f>IF(DAY(DicDom1)=1,DicDom1+20,DicDom1+27)</f>
        <v>44191</v>
      </c>
      <c r="I7" s="76">
        <f>IF(DAY(DicDom1)=1,DicDom1+21,DicDom1+28)</f>
        <v>44192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IF(DAY(DicDom1)=1,DicDom1+22,DicDom1+29)</f>
        <v>44193</v>
      </c>
      <c r="D8" s="76">
        <f>IF(DAY(DicDom1)=1,DicDom1+23,DicDom1+30)</f>
        <v>44194</v>
      </c>
      <c r="E8" s="76">
        <f>IF(DAY(DicDom1)=1,DicDom1+24,DicDom1+31)</f>
        <v>44195</v>
      </c>
      <c r="F8" s="76">
        <f>IF(DAY(DicDom1)=1,DicDom1+25,DicDom1+32)</f>
        <v>44196</v>
      </c>
      <c r="G8" s="76">
        <f>IF(DAY(DicDom1)=1,DicDom1+26,DicDom1+33)</f>
        <v>44197</v>
      </c>
      <c r="H8" s="76">
        <f>IF(DAY(DicDom1)=1,DicDom1+27,DicDom1+34)</f>
        <v>44198</v>
      </c>
      <c r="I8" s="76">
        <f>IF(DAY(DicDom1)=1,DicDom1+28,DicDom1+35)</f>
        <v>44199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IF(DAY(DicDom1)=1,DicDom1+29,DicDom1+36)</f>
        <v>44200</v>
      </c>
      <c r="D9" s="76">
        <f>IF(DAY(DicDom1)=1,DicDom1+30,DicDom1+37)</f>
        <v>44201</v>
      </c>
      <c r="E9" s="76">
        <f>IF(DAY(DicDom1)=1,DicDom1+31,DicDom1+38)</f>
        <v>44202</v>
      </c>
      <c r="F9" s="76">
        <f>IF(DAY(DicDom1)=1,DicDom1+32,DicDom1+39)</f>
        <v>44203</v>
      </c>
      <c r="G9" s="76">
        <f>IF(DAY(DicDom1)=1,DicDom1+33,DicDom1+40)</f>
        <v>44204</v>
      </c>
      <c r="H9" s="76">
        <f>IF(DAY(DicDom1)=1,DicDom1+34,DicDom1+41)</f>
        <v>44205</v>
      </c>
      <c r="I9" s="76">
        <f>IF(DAY(DicDom1)=1,DicDom1+35,DicDom1+42)</f>
        <v>44206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1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59"/>
      <c r="K14" s="9"/>
      <c r="L14" s="14"/>
      <c r="M14" s="31"/>
      <c r="N14" s="32"/>
    </row>
    <row r="15" spans="1:14" ht="18" customHeight="1" x14ac:dyDescent="0.2">
      <c r="B15" s="5" t="s">
        <v>3</v>
      </c>
      <c r="C15" s="49"/>
      <c r="D15" s="50"/>
      <c r="E15" s="49" t="s">
        <v>3</v>
      </c>
      <c r="F15" s="50"/>
      <c r="G15" s="49"/>
      <c r="H15" s="50"/>
      <c r="I15" s="49" t="s">
        <v>3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8"/>
      <c r="K18" s="30"/>
      <c r="L18" s="14"/>
      <c r="M18" s="31"/>
      <c r="N18" s="32"/>
    </row>
    <row r="19" spans="2:14" ht="18" customHeight="1" x14ac:dyDescent="0.2">
      <c r="B19" s="5" t="s">
        <v>5</v>
      </c>
      <c r="C19" s="49"/>
      <c r="D19" s="50"/>
      <c r="E19" s="49" t="s">
        <v>5</v>
      </c>
      <c r="F19" s="50"/>
      <c r="G19" s="49"/>
      <c r="H19" s="50"/>
      <c r="I19" s="49" t="s">
        <v>5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24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6</v>
      </c>
      <c r="C26" s="51"/>
      <c r="D26" s="52"/>
      <c r="E26" s="51" t="s">
        <v>6</v>
      </c>
      <c r="F26" s="52"/>
      <c r="G26" s="51"/>
      <c r="H26" s="52"/>
      <c r="I26" s="51" t="s">
        <v>6</v>
      </c>
      <c r="J26" s="59"/>
      <c r="K26" s="9"/>
      <c r="L26" s="14"/>
      <c r="M26" s="31"/>
      <c r="N26" s="32"/>
    </row>
    <row r="27" spans="2:14" ht="18" customHeight="1" x14ac:dyDescent="0.2">
      <c r="B27" s="5" t="s">
        <v>7</v>
      </c>
      <c r="C27" s="49"/>
      <c r="D27" s="50"/>
      <c r="E27" s="49" t="s">
        <v>7</v>
      </c>
      <c r="F27" s="50"/>
      <c r="G27" s="49"/>
      <c r="H27" s="50"/>
      <c r="I27" s="49" t="s">
        <v>7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3.7109375" customWidth="1"/>
    <col min="3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29</v>
      </c>
      <c r="C3" s="1" t="s">
        <v>8</v>
      </c>
      <c r="D3" s="1" t="s">
        <v>14</v>
      </c>
      <c r="E3" s="1" t="s">
        <v>15</v>
      </c>
      <c r="F3" s="1" t="s">
        <v>14</v>
      </c>
      <c r="G3" s="1" t="s">
        <v>17</v>
      </c>
      <c r="H3" s="1" t="s">
        <v>19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IF(DAY(FebSun1)=1,FebSun1-6,FebSun1+1)</f>
        <v>43857</v>
      </c>
      <c r="D4" s="76">
        <f>IF(DAY(FebSun1)=1,FebSun1-5,FebSun1+2)</f>
        <v>43858</v>
      </c>
      <c r="E4" s="76">
        <f>IF(DAY(FebSun1)=1,FebSun1-4,FebSun1+3)</f>
        <v>43859</v>
      </c>
      <c r="F4" s="76">
        <f>IF(DAY(FebSun1)=1,FebSun1-3,FebSun1+4)</f>
        <v>43860</v>
      </c>
      <c r="G4" s="76">
        <f>IF(DAY(FebSun1)=1,FebSun1-2,FebSun1+5)</f>
        <v>43861</v>
      </c>
      <c r="H4" s="76">
        <f>IF(DAY(FebSun1)=1,FebSun1-1,FebSun1+6)</f>
        <v>43862</v>
      </c>
      <c r="I4" s="76">
        <f>IF(DAY(FebSun1)=1,FebSun1,FebSun1+7)</f>
        <v>43863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IF(DAY(FebSun1)=1,FebSun1+1,FebSun1+8)</f>
        <v>43864</v>
      </c>
      <c r="D5" s="76">
        <f>IF(DAY(FebSun1)=1,FebSun1+2,FebSun1+9)</f>
        <v>43865</v>
      </c>
      <c r="E5" s="76">
        <f>IF(DAY(FebSun1)=1,FebSun1+3,FebSun1+10)</f>
        <v>43866</v>
      </c>
      <c r="F5" s="76">
        <f>IF(DAY(FebSun1)=1,FebSun1+4,FebSun1+11)</f>
        <v>43867</v>
      </c>
      <c r="G5" s="76">
        <f>IF(DAY(FebSun1)=1,FebSun1+5,FebSun1+12)</f>
        <v>43868</v>
      </c>
      <c r="H5" s="76">
        <f>IF(DAY(FebSun1)=1,FebSun1+6,FebSun1+13)</f>
        <v>43869</v>
      </c>
      <c r="I5" s="76">
        <f>IF(DAY(FebSun1)=1,FebSun1+7,FebSun1+14)</f>
        <v>43870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IF(DAY(FebSun1)=1,FebSun1+8,FebSun1+15)</f>
        <v>43871</v>
      </c>
      <c r="D6" s="76">
        <f>IF(DAY(FebSun1)=1,FebSun1+9,FebSun1+16)</f>
        <v>43872</v>
      </c>
      <c r="E6" s="76">
        <f>IF(DAY(FebSun1)=1,FebSun1+10,FebSun1+17)</f>
        <v>43873</v>
      </c>
      <c r="F6" s="76">
        <f>IF(DAY(FebSun1)=1,FebSun1+11,FebSun1+18)</f>
        <v>43874</v>
      </c>
      <c r="G6" s="76">
        <f>IF(DAY(FebSun1)=1,FebSun1+12,FebSun1+19)</f>
        <v>43875</v>
      </c>
      <c r="H6" s="76">
        <f>IF(DAY(FebSun1)=1,FebSun1+13,FebSun1+20)</f>
        <v>43876</v>
      </c>
      <c r="I6" s="76">
        <f>IF(DAY(FebSun1)=1,FebSun1+14,FebSun1+21)</f>
        <v>43877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IF(DAY(FebSun1)=1,FebSun1+15,FebSun1+22)</f>
        <v>43878</v>
      </c>
      <c r="D7" s="76">
        <f>IF(DAY(FebSun1)=1,FebSun1+16,FebSun1+23)</f>
        <v>43879</v>
      </c>
      <c r="E7" s="76">
        <f>IF(DAY(FebSun1)=1,FebSun1+17,FebSun1+24)</f>
        <v>43880</v>
      </c>
      <c r="F7" s="76">
        <f>IF(DAY(FebSun1)=1,FebSun1+18,FebSun1+25)</f>
        <v>43881</v>
      </c>
      <c r="G7" s="76">
        <f>IF(DAY(FebSun1)=1,FebSun1+19,FebSun1+26)</f>
        <v>43882</v>
      </c>
      <c r="H7" s="76">
        <f>IF(DAY(FebSun1)=1,FebSun1+20,FebSun1+27)</f>
        <v>43883</v>
      </c>
      <c r="I7" s="76">
        <f>IF(DAY(FebSun1)=1,FebSun1+21,FebSun1+28)</f>
        <v>43884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IF(DAY(FebSun1)=1,FebSun1+22,FebSun1+29)</f>
        <v>43885</v>
      </c>
      <c r="D8" s="76">
        <f>IF(DAY(FebSun1)=1,FebSun1+23,FebSun1+30)</f>
        <v>43886</v>
      </c>
      <c r="E8" s="76">
        <f>IF(DAY(FebSun1)=1,FebSun1+24,FebSun1+31)</f>
        <v>43887</v>
      </c>
      <c r="F8" s="76">
        <f>IF(DAY(FebSun1)=1,FebSun1+25,FebSun1+32)</f>
        <v>43888</v>
      </c>
      <c r="G8" s="76">
        <f>IF(DAY(FebSun1)=1,FebSun1+26,FebSun1+33)</f>
        <v>43889</v>
      </c>
      <c r="H8" s="76">
        <f>IF(DAY(FebSun1)=1,FebSun1+27,FebSun1+34)</f>
        <v>43890</v>
      </c>
      <c r="I8" s="76">
        <f>IF(DAY(FebSun1)=1,FebSun1+28,FebSun1+35)</f>
        <v>43891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IF(DAY(FebSun1)=1,FebSun1+29,FebSun1+36)</f>
        <v>43892</v>
      </c>
      <c r="D9" s="76">
        <f>IF(DAY(FebSun1)=1,FebSun1+30,FebSun1+37)</f>
        <v>43893</v>
      </c>
      <c r="E9" s="76">
        <f>IF(DAY(FebSun1)=1,FebSun1+31,FebSun1+38)</f>
        <v>43894</v>
      </c>
      <c r="F9" s="76">
        <f>IF(DAY(FebSun1)=1,FebSun1+32,FebSun1+39)</f>
        <v>43895</v>
      </c>
      <c r="G9" s="76">
        <f>IF(DAY(FebSun1)=1,FebSun1+33,FebSun1+40)</f>
        <v>43896</v>
      </c>
      <c r="H9" s="76">
        <f>IF(DAY(FebSun1)=1,FebSun1+34,FebSun1+41)</f>
        <v>43897</v>
      </c>
      <c r="I9" s="76">
        <f>IF(DAY(FebSun1)=1,FebSun1+35,FebSun1+42)</f>
        <v>43898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1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59"/>
      <c r="K14" s="9"/>
      <c r="L14" s="14"/>
      <c r="M14" s="31"/>
      <c r="N14" s="32"/>
    </row>
    <row r="15" spans="1:14" ht="18" customHeight="1" x14ac:dyDescent="0.2">
      <c r="B15" s="5" t="s">
        <v>3</v>
      </c>
      <c r="C15" s="49"/>
      <c r="D15" s="50"/>
      <c r="E15" s="49" t="s">
        <v>3</v>
      </c>
      <c r="F15" s="50"/>
      <c r="G15" s="49"/>
      <c r="H15" s="50"/>
      <c r="I15" s="49" t="s">
        <v>3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8"/>
      <c r="K18" s="30"/>
      <c r="L18" s="14"/>
      <c r="M18" s="31"/>
      <c r="N18" s="32"/>
    </row>
    <row r="19" spans="2:14" ht="18" customHeight="1" x14ac:dyDescent="0.2">
      <c r="B19" s="5" t="s">
        <v>5</v>
      </c>
      <c r="C19" s="49"/>
      <c r="D19" s="50"/>
      <c r="E19" s="49" t="s">
        <v>5</v>
      </c>
      <c r="F19" s="50"/>
      <c r="G19" s="49"/>
      <c r="H19" s="50"/>
      <c r="I19" s="49" t="s">
        <v>5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24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6</v>
      </c>
      <c r="C26" s="51"/>
      <c r="D26" s="52"/>
      <c r="E26" s="51" t="s">
        <v>6</v>
      </c>
      <c r="F26" s="52"/>
      <c r="G26" s="51"/>
      <c r="H26" s="52"/>
      <c r="I26" s="51" t="s">
        <v>6</v>
      </c>
      <c r="J26" s="59"/>
      <c r="K26" s="9"/>
      <c r="L26" s="14"/>
      <c r="M26" s="31"/>
      <c r="N26" s="32"/>
    </row>
    <row r="27" spans="2:14" ht="18" customHeight="1" x14ac:dyDescent="0.2">
      <c r="B27" s="5" t="s">
        <v>7</v>
      </c>
      <c r="C27" s="49"/>
      <c r="D27" s="50"/>
      <c r="E27" s="49" t="s">
        <v>7</v>
      </c>
      <c r="F27" s="50"/>
      <c r="G27" s="49"/>
      <c r="H27" s="50"/>
      <c r="I27" s="49" t="s">
        <v>7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3.7109375" customWidth="1"/>
    <col min="3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9</v>
      </c>
      <c r="C3" s="1" t="s">
        <v>8</v>
      </c>
      <c r="D3" s="1" t="s">
        <v>14</v>
      </c>
      <c r="E3" s="1" t="s">
        <v>15</v>
      </c>
      <c r="F3" s="1" t="s">
        <v>14</v>
      </c>
      <c r="G3" s="1" t="s">
        <v>17</v>
      </c>
      <c r="H3" s="1" t="s">
        <v>19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IF(DAY(MarDom1)=1,MarDom1-6,MarDom1+1)</f>
        <v>43885</v>
      </c>
      <c r="D4" s="76">
        <f>IF(DAY(MarDom1)=1,MarDom1-5,MarDom1+2)</f>
        <v>43886</v>
      </c>
      <c r="E4" s="76">
        <f>IF(DAY(MarDom1)=1,MarDom1-4,MarDom1+3)</f>
        <v>43887</v>
      </c>
      <c r="F4" s="76">
        <f>IF(DAY(MarDom1)=1,MarDom1-3,MarDom1+4)</f>
        <v>43888</v>
      </c>
      <c r="G4" s="76">
        <f>IF(DAY(MarDom1)=1,MarDom1-2,MarDom1+5)</f>
        <v>43889</v>
      </c>
      <c r="H4" s="76">
        <f>IF(DAY(MarDom1)=1,MarDom1-1,MarDom1+6)</f>
        <v>43890</v>
      </c>
      <c r="I4" s="76">
        <f>IF(DAY(MarDom1)=1,MarDom1,MarDom1+7)</f>
        <v>43891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IF(DAY(MarDom1)=1,MarDom1+1,MarDom1+8)</f>
        <v>43892</v>
      </c>
      <c r="D5" s="76">
        <f>IF(DAY(MarDom1)=1,MarDom1+2,MarDom1+9)</f>
        <v>43893</v>
      </c>
      <c r="E5" s="76">
        <f>IF(DAY(MarDom1)=1,MarDom1+3,MarDom1+10)</f>
        <v>43894</v>
      </c>
      <c r="F5" s="76">
        <f>IF(DAY(MarDom1)=1,MarDom1+4,MarDom1+11)</f>
        <v>43895</v>
      </c>
      <c r="G5" s="76">
        <f>IF(DAY(MarDom1)=1,MarDom1+5,MarDom1+12)</f>
        <v>43896</v>
      </c>
      <c r="H5" s="76">
        <f>IF(DAY(MarDom1)=1,MarDom1+6,MarDom1+13)</f>
        <v>43897</v>
      </c>
      <c r="I5" s="76">
        <f>IF(DAY(MarDom1)=1,MarDom1+7,MarDom1+14)</f>
        <v>43898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IF(DAY(MarDom1)=1,MarDom1+8,MarDom1+15)</f>
        <v>43899</v>
      </c>
      <c r="D6" s="76">
        <f>IF(DAY(MarDom1)=1,MarDom1+9,MarDom1+16)</f>
        <v>43900</v>
      </c>
      <c r="E6" s="76">
        <f>IF(DAY(MarDom1)=1,MarDom1+10,MarDom1+17)</f>
        <v>43901</v>
      </c>
      <c r="F6" s="76">
        <f>IF(DAY(MarDom1)=1,MarDom1+11,MarDom1+18)</f>
        <v>43902</v>
      </c>
      <c r="G6" s="76">
        <f>IF(DAY(MarDom1)=1,MarDom1+12,MarDom1+19)</f>
        <v>43903</v>
      </c>
      <c r="H6" s="76">
        <f>IF(DAY(MarDom1)=1,MarDom1+13,MarDom1+20)</f>
        <v>43904</v>
      </c>
      <c r="I6" s="76">
        <f>IF(DAY(MarDom1)=1,MarDom1+14,MarDom1+21)</f>
        <v>43905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IF(DAY(MarDom1)=1,MarDom1+15,MarDom1+22)</f>
        <v>43906</v>
      </c>
      <c r="D7" s="76">
        <f>IF(DAY(MarDom1)=1,MarDom1+16,MarDom1+23)</f>
        <v>43907</v>
      </c>
      <c r="E7" s="76">
        <f>IF(DAY(MarDom1)=1,MarDom1+17,MarDom1+24)</f>
        <v>43908</v>
      </c>
      <c r="F7" s="76">
        <f>IF(DAY(MarDom1)=1,MarDom1+18,MarDom1+25)</f>
        <v>43909</v>
      </c>
      <c r="G7" s="76">
        <f>IF(DAY(MarDom1)=1,MarDom1+19,MarDom1+26)</f>
        <v>43910</v>
      </c>
      <c r="H7" s="76">
        <f>IF(DAY(MarDom1)=1,MarDom1+20,MarDom1+27)</f>
        <v>43911</v>
      </c>
      <c r="I7" s="76">
        <f>IF(DAY(MarDom1)=1,MarDom1+21,MarDom1+28)</f>
        <v>43912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IF(DAY(MarDom1)=1,MarDom1+22,MarDom1+29)</f>
        <v>43913</v>
      </c>
      <c r="D8" s="76">
        <f>IF(DAY(MarDom1)=1,MarDom1+23,MarDom1+30)</f>
        <v>43914</v>
      </c>
      <c r="E8" s="76">
        <f>IF(DAY(MarDom1)=1,MarDom1+24,MarDom1+31)</f>
        <v>43915</v>
      </c>
      <c r="F8" s="76">
        <f>IF(DAY(MarDom1)=1,MarDom1+25,MarDom1+32)</f>
        <v>43916</v>
      </c>
      <c r="G8" s="76">
        <f>IF(DAY(MarDom1)=1,MarDom1+26,MarDom1+33)</f>
        <v>43917</v>
      </c>
      <c r="H8" s="76">
        <f>IF(DAY(MarDom1)=1,MarDom1+27,MarDom1+34)</f>
        <v>43918</v>
      </c>
      <c r="I8" s="76">
        <f>IF(DAY(MarDom1)=1,MarDom1+28,MarDom1+35)</f>
        <v>43919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IF(DAY(MarDom1)=1,MarDom1+29,MarDom1+36)</f>
        <v>43920</v>
      </c>
      <c r="D9" s="76">
        <f>IF(DAY(MarDom1)=1,MarDom1+30,MarDom1+37)</f>
        <v>43921</v>
      </c>
      <c r="E9" s="76">
        <f>IF(DAY(MarDom1)=1,MarDom1+31,MarDom1+38)</f>
        <v>43922</v>
      </c>
      <c r="F9" s="76">
        <f>IF(DAY(MarDom1)=1,MarDom1+32,MarDom1+39)</f>
        <v>43923</v>
      </c>
      <c r="G9" s="76">
        <f>IF(DAY(MarDom1)=1,MarDom1+33,MarDom1+40)</f>
        <v>43924</v>
      </c>
      <c r="H9" s="76">
        <f>IF(DAY(MarDom1)=1,MarDom1+34,MarDom1+41)</f>
        <v>43925</v>
      </c>
      <c r="I9" s="76">
        <f>IF(DAY(MarDom1)=1,MarDom1+35,MarDom1+42)</f>
        <v>43926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1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59"/>
      <c r="K14" s="9"/>
      <c r="L14" s="14"/>
      <c r="M14" s="31"/>
      <c r="N14" s="32"/>
    </row>
    <row r="15" spans="1:14" ht="18" customHeight="1" x14ac:dyDescent="0.2">
      <c r="B15" s="5" t="s">
        <v>3</v>
      </c>
      <c r="C15" s="49"/>
      <c r="D15" s="50"/>
      <c r="E15" s="49" t="s">
        <v>3</v>
      </c>
      <c r="F15" s="50"/>
      <c r="G15" s="49"/>
      <c r="H15" s="50"/>
      <c r="I15" s="49" t="s">
        <v>3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8"/>
      <c r="K18" s="30"/>
      <c r="L18" s="14"/>
      <c r="M18" s="31"/>
      <c r="N18" s="32"/>
    </row>
    <row r="19" spans="2:14" ht="18" customHeight="1" x14ac:dyDescent="0.2">
      <c r="B19" s="5" t="s">
        <v>5</v>
      </c>
      <c r="C19" s="49"/>
      <c r="D19" s="50"/>
      <c r="E19" s="49" t="s">
        <v>5</v>
      </c>
      <c r="F19" s="50"/>
      <c r="G19" s="49"/>
      <c r="H19" s="50"/>
      <c r="I19" s="49" t="s">
        <v>5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24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6</v>
      </c>
      <c r="C26" s="51"/>
      <c r="D26" s="52"/>
      <c r="E26" s="51" t="s">
        <v>6</v>
      </c>
      <c r="F26" s="52"/>
      <c r="G26" s="51"/>
      <c r="H26" s="52"/>
      <c r="I26" s="51" t="s">
        <v>6</v>
      </c>
      <c r="J26" s="59"/>
      <c r="K26" s="9"/>
      <c r="L26" s="14"/>
      <c r="M26" s="31"/>
      <c r="N26" s="32"/>
    </row>
    <row r="27" spans="2:14" ht="18" customHeight="1" x14ac:dyDescent="0.2">
      <c r="B27" s="5" t="s">
        <v>7</v>
      </c>
      <c r="C27" s="49"/>
      <c r="D27" s="50"/>
      <c r="E27" s="49" t="s">
        <v>7</v>
      </c>
      <c r="F27" s="50"/>
      <c r="G27" s="49"/>
      <c r="H27" s="50"/>
      <c r="I27" s="49" t="s">
        <v>7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3.7109375" customWidth="1"/>
    <col min="3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30</v>
      </c>
      <c r="C3" s="1" t="s">
        <v>8</v>
      </c>
      <c r="D3" s="1" t="s">
        <v>14</v>
      </c>
      <c r="E3" s="1" t="s">
        <v>15</v>
      </c>
      <c r="F3" s="1" t="s">
        <v>14</v>
      </c>
      <c r="G3" s="1" t="s">
        <v>17</v>
      </c>
      <c r="H3" s="1" t="s">
        <v>19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IF(DAY(AprSun1)=1,AprSun1-6,AprSun1+1)</f>
        <v>43920</v>
      </c>
      <c r="D4" s="76">
        <f>IF(DAY(AprSun1)=1,AprSun1-5,AprSun1+2)</f>
        <v>43921</v>
      </c>
      <c r="E4" s="76">
        <f>IF(DAY(AprSun1)=1,AprSun1-4,AprSun1+3)</f>
        <v>43922</v>
      </c>
      <c r="F4" s="76">
        <f>IF(DAY(AprSun1)=1,AprSun1-3,AprSun1+4)</f>
        <v>43923</v>
      </c>
      <c r="G4" s="76">
        <f>IF(DAY(AprSun1)=1,AprSun1-2,AprSun1+5)</f>
        <v>43924</v>
      </c>
      <c r="H4" s="76">
        <f>IF(DAY(AprSun1)=1,AprSun1-1,AprSun1+6)</f>
        <v>43925</v>
      </c>
      <c r="I4" s="76">
        <f>IF(DAY(AprSun1)=1,AprSun1,AprSun1+7)</f>
        <v>43926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IF(DAY(AprSun1)=1,AprSun1+1,AprSun1+8)</f>
        <v>43927</v>
      </c>
      <c r="D5" s="76">
        <f>IF(DAY(AprSun1)=1,AprSun1+2,AprSun1+9)</f>
        <v>43928</v>
      </c>
      <c r="E5" s="76">
        <f>IF(DAY(AprSun1)=1,AprSun1+3,AprSun1+10)</f>
        <v>43929</v>
      </c>
      <c r="F5" s="76">
        <f>IF(DAY(AprSun1)=1,AprSun1+4,AprSun1+11)</f>
        <v>43930</v>
      </c>
      <c r="G5" s="76">
        <f>IF(DAY(AprSun1)=1,AprSun1+5,AprSun1+12)</f>
        <v>43931</v>
      </c>
      <c r="H5" s="76">
        <f>IF(DAY(AprSun1)=1,AprSun1+6,AprSun1+13)</f>
        <v>43932</v>
      </c>
      <c r="I5" s="76">
        <f>IF(DAY(AprSun1)=1,AprSun1+7,AprSun1+14)</f>
        <v>43933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IF(DAY(AprSun1)=1,AprSun1+8,AprSun1+15)</f>
        <v>43934</v>
      </c>
      <c r="D6" s="76">
        <f>IF(DAY(AprSun1)=1,AprSun1+9,AprSun1+16)</f>
        <v>43935</v>
      </c>
      <c r="E6" s="76">
        <f>IF(DAY(AprSun1)=1,AprSun1+10,AprSun1+17)</f>
        <v>43936</v>
      </c>
      <c r="F6" s="76">
        <f>IF(DAY(AprSun1)=1,AprSun1+11,AprSun1+18)</f>
        <v>43937</v>
      </c>
      <c r="G6" s="76">
        <f>IF(DAY(AprSun1)=1,AprSun1+12,AprSun1+19)</f>
        <v>43938</v>
      </c>
      <c r="H6" s="76">
        <f>IF(DAY(AprSun1)=1,AprSun1+13,AprSun1+20)</f>
        <v>43939</v>
      </c>
      <c r="I6" s="76">
        <f>IF(DAY(AprSun1)=1,AprSun1+14,AprSun1+21)</f>
        <v>43940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IF(DAY(AprSun1)=1,AprSun1+15,AprSun1+22)</f>
        <v>43941</v>
      </c>
      <c r="D7" s="76">
        <f>IF(DAY(AprSun1)=1,AprSun1+16,AprSun1+23)</f>
        <v>43942</v>
      </c>
      <c r="E7" s="76">
        <f>IF(DAY(AprSun1)=1,AprSun1+17,AprSun1+24)</f>
        <v>43943</v>
      </c>
      <c r="F7" s="76">
        <f>IF(DAY(AprSun1)=1,AprSun1+18,AprSun1+25)</f>
        <v>43944</v>
      </c>
      <c r="G7" s="76">
        <f>IF(DAY(AprSun1)=1,AprSun1+19,AprSun1+26)</f>
        <v>43945</v>
      </c>
      <c r="H7" s="76">
        <f>IF(DAY(AprSun1)=1,AprSun1+20,AprSun1+27)</f>
        <v>43946</v>
      </c>
      <c r="I7" s="76">
        <f>IF(DAY(AprSun1)=1,AprSun1+21,AprSun1+28)</f>
        <v>43947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IF(DAY(AprSun1)=1,AprSun1+22,AprSun1+29)</f>
        <v>43948</v>
      </c>
      <c r="D8" s="76">
        <f>IF(DAY(AprSun1)=1,AprSun1+23,AprSun1+30)</f>
        <v>43949</v>
      </c>
      <c r="E8" s="76">
        <f>IF(DAY(AprSun1)=1,AprSun1+24,AprSun1+31)</f>
        <v>43950</v>
      </c>
      <c r="F8" s="76">
        <f>IF(DAY(AprSun1)=1,AprSun1+25,AprSun1+32)</f>
        <v>43951</v>
      </c>
      <c r="G8" s="76">
        <f>IF(DAY(AprSun1)=1,AprSun1+26,AprSun1+33)</f>
        <v>43952</v>
      </c>
      <c r="H8" s="76">
        <f>IF(DAY(AprSun1)=1,AprSun1+27,AprSun1+34)</f>
        <v>43953</v>
      </c>
      <c r="I8" s="76">
        <f>IF(DAY(AprSun1)=1,AprSun1+28,AprSun1+35)</f>
        <v>43954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IF(DAY(AprSun1)=1,AprSun1+29,AprSun1+36)</f>
        <v>43955</v>
      </c>
      <c r="D9" s="76">
        <f>IF(DAY(AprSun1)=1,AprSun1+30,AprSun1+37)</f>
        <v>43956</v>
      </c>
      <c r="E9" s="76">
        <f>IF(DAY(AprSun1)=1,AprSun1+31,AprSun1+38)</f>
        <v>43957</v>
      </c>
      <c r="F9" s="76">
        <f>IF(DAY(AprSun1)=1,AprSun1+32,AprSun1+39)</f>
        <v>43958</v>
      </c>
      <c r="G9" s="76">
        <f>IF(DAY(AprSun1)=1,AprSun1+33,AprSun1+40)</f>
        <v>43959</v>
      </c>
      <c r="H9" s="76">
        <f>IF(DAY(AprSun1)=1,AprSun1+34,AprSun1+41)</f>
        <v>43960</v>
      </c>
      <c r="I9" s="76">
        <f>IF(DAY(AprSun1)=1,AprSun1+35,AprSun1+42)</f>
        <v>43961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1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59"/>
      <c r="K14" s="9"/>
      <c r="L14" s="14"/>
      <c r="M14" s="31"/>
      <c r="N14" s="32"/>
    </row>
    <row r="15" spans="1:14" ht="18" customHeight="1" x14ac:dyDescent="0.2">
      <c r="B15" s="5" t="s">
        <v>3</v>
      </c>
      <c r="C15" s="49"/>
      <c r="D15" s="50"/>
      <c r="E15" s="49" t="s">
        <v>3</v>
      </c>
      <c r="F15" s="50"/>
      <c r="G15" s="49"/>
      <c r="H15" s="50"/>
      <c r="I15" s="49" t="s">
        <v>3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8"/>
      <c r="K18" s="30"/>
      <c r="L18" s="14"/>
      <c r="M18" s="31"/>
      <c r="N18" s="32"/>
    </row>
    <row r="19" spans="2:14" ht="18" customHeight="1" x14ac:dyDescent="0.2">
      <c r="B19" s="5" t="s">
        <v>5</v>
      </c>
      <c r="C19" s="49"/>
      <c r="D19" s="50"/>
      <c r="E19" s="49" t="s">
        <v>5</v>
      </c>
      <c r="F19" s="50"/>
      <c r="G19" s="49"/>
      <c r="H19" s="50"/>
      <c r="I19" s="49" t="s">
        <v>5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24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6</v>
      </c>
      <c r="C26" s="51"/>
      <c r="D26" s="52"/>
      <c r="E26" s="51" t="s">
        <v>6</v>
      </c>
      <c r="F26" s="52"/>
      <c r="G26" s="51"/>
      <c r="H26" s="52"/>
      <c r="I26" s="51" t="s">
        <v>6</v>
      </c>
      <c r="J26" s="59"/>
      <c r="K26" s="9"/>
      <c r="L26" s="14"/>
      <c r="M26" s="31"/>
      <c r="N26" s="32"/>
    </row>
    <row r="27" spans="2:14" ht="18" customHeight="1" x14ac:dyDescent="0.2">
      <c r="B27" s="5" t="s">
        <v>7</v>
      </c>
      <c r="C27" s="49"/>
      <c r="D27" s="50"/>
      <c r="E27" s="49" t="s">
        <v>7</v>
      </c>
      <c r="F27" s="50"/>
      <c r="G27" s="49"/>
      <c r="H27" s="50"/>
      <c r="I27" s="49" t="s">
        <v>7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3.7109375" customWidth="1"/>
    <col min="3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31</v>
      </c>
      <c r="C3" s="1" t="s">
        <v>8</v>
      </c>
      <c r="D3" s="1" t="s">
        <v>14</v>
      </c>
      <c r="E3" s="1" t="s">
        <v>15</v>
      </c>
      <c r="F3" s="1" t="s">
        <v>14</v>
      </c>
      <c r="G3" s="1" t="s">
        <v>17</v>
      </c>
      <c r="H3" s="1" t="s">
        <v>19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IF(DAY(MayDom1)=1,MayDom1-6,MayDom1+1)</f>
        <v>43948</v>
      </c>
      <c r="D4" s="76">
        <f>IF(DAY(MayDom1)=1,MayDom1-5,MayDom1+2)</f>
        <v>43949</v>
      </c>
      <c r="E4" s="76">
        <f>IF(DAY(MayDom1)=1,MayDom1-4,MayDom1+3)</f>
        <v>43950</v>
      </c>
      <c r="F4" s="76">
        <f>IF(DAY(MayDom1)=1,MayDom1-3,MayDom1+4)</f>
        <v>43951</v>
      </c>
      <c r="G4" s="76">
        <f>IF(DAY(MayDom1)=1,MayDom1-2,MayDom1+5)</f>
        <v>43952</v>
      </c>
      <c r="H4" s="76">
        <f>IF(DAY(MayDom1)=1,MayDom1-1,MayDom1+6)</f>
        <v>43953</v>
      </c>
      <c r="I4" s="76">
        <f>IF(DAY(MayDom1)=1,MayDom1,MayDom1+7)</f>
        <v>43954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IF(DAY(MayDom1)=1,MayDom1+1,MayDom1+8)</f>
        <v>43955</v>
      </c>
      <c r="D5" s="76">
        <f>IF(DAY(MayDom1)=1,MayDom1+2,MayDom1+9)</f>
        <v>43956</v>
      </c>
      <c r="E5" s="76">
        <f>IF(DAY(MayDom1)=1,MayDom1+3,MayDom1+10)</f>
        <v>43957</v>
      </c>
      <c r="F5" s="76">
        <f>IF(DAY(MayDom1)=1,MayDom1+4,MayDom1+11)</f>
        <v>43958</v>
      </c>
      <c r="G5" s="76">
        <f>IF(DAY(MayDom1)=1,MayDom1+5,MayDom1+12)</f>
        <v>43959</v>
      </c>
      <c r="H5" s="76">
        <f>IF(DAY(MayDom1)=1,MayDom1+6,MayDom1+13)</f>
        <v>43960</v>
      </c>
      <c r="I5" s="76">
        <f>IF(DAY(MayDom1)=1,MayDom1+7,MayDom1+14)</f>
        <v>43961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IF(DAY(MayDom1)=1,MayDom1+8,MayDom1+15)</f>
        <v>43962</v>
      </c>
      <c r="D6" s="76">
        <f>IF(DAY(MayDom1)=1,MayDom1+9,MayDom1+16)</f>
        <v>43963</v>
      </c>
      <c r="E6" s="76">
        <f>IF(DAY(MayDom1)=1,MayDom1+10,MayDom1+17)</f>
        <v>43964</v>
      </c>
      <c r="F6" s="76">
        <f>IF(DAY(MayDom1)=1,MayDom1+11,MayDom1+18)</f>
        <v>43965</v>
      </c>
      <c r="G6" s="76">
        <f>IF(DAY(MayDom1)=1,MayDom1+12,MayDom1+19)</f>
        <v>43966</v>
      </c>
      <c r="H6" s="76">
        <f>IF(DAY(MayDom1)=1,MayDom1+13,MayDom1+20)</f>
        <v>43967</v>
      </c>
      <c r="I6" s="76">
        <f>IF(DAY(MayDom1)=1,MayDom1+14,MayDom1+21)</f>
        <v>43968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IF(DAY(MayDom1)=1,MayDom1+15,MayDom1+22)</f>
        <v>43969</v>
      </c>
      <c r="D7" s="76">
        <f>IF(DAY(MayDom1)=1,MayDom1+16,MayDom1+23)</f>
        <v>43970</v>
      </c>
      <c r="E7" s="76">
        <f>IF(DAY(MayDom1)=1,MayDom1+17,MayDom1+24)</f>
        <v>43971</v>
      </c>
      <c r="F7" s="76">
        <f>IF(DAY(MayDom1)=1,MayDom1+18,MayDom1+25)</f>
        <v>43972</v>
      </c>
      <c r="G7" s="76">
        <f>IF(DAY(MayDom1)=1,MayDom1+19,MayDom1+26)</f>
        <v>43973</v>
      </c>
      <c r="H7" s="76">
        <f>IF(DAY(MayDom1)=1,MayDom1+20,MayDom1+27)</f>
        <v>43974</v>
      </c>
      <c r="I7" s="76">
        <f>IF(DAY(MayDom1)=1,MayDom1+21,MayDom1+28)</f>
        <v>43975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IF(DAY(MayDom1)=1,MayDom1+22,MayDom1+29)</f>
        <v>43976</v>
      </c>
      <c r="D8" s="76">
        <f>IF(DAY(MayDom1)=1,MayDom1+23,MayDom1+30)</f>
        <v>43977</v>
      </c>
      <c r="E8" s="76">
        <f>IF(DAY(MayDom1)=1,MayDom1+24,MayDom1+31)</f>
        <v>43978</v>
      </c>
      <c r="F8" s="76">
        <f>IF(DAY(MayDom1)=1,MayDom1+25,MayDom1+32)</f>
        <v>43979</v>
      </c>
      <c r="G8" s="76">
        <f>IF(DAY(MayDom1)=1,MayDom1+26,MayDom1+33)</f>
        <v>43980</v>
      </c>
      <c r="H8" s="76">
        <f>IF(DAY(MayDom1)=1,MayDom1+27,MayDom1+34)</f>
        <v>43981</v>
      </c>
      <c r="I8" s="76">
        <f>IF(DAY(MayDom1)=1,MayDom1+28,MayDom1+35)</f>
        <v>43982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IF(DAY(MayDom1)=1,MayDom1+29,MayDom1+36)</f>
        <v>43983</v>
      </c>
      <c r="D9" s="76">
        <f>IF(DAY(MayDom1)=1,MayDom1+30,MayDom1+37)</f>
        <v>43984</v>
      </c>
      <c r="E9" s="76">
        <f>IF(DAY(MayDom1)=1,MayDom1+31,MayDom1+38)</f>
        <v>43985</v>
      </c>
      <c r="F9" s="76">
        <f>IF(DAY(MayDom1)=1,MayDom1+32,MayDom1+39)</f>
        <v>43986</v>
      </c>
      <c r="G9" s="76">
        <f>IF(DAY(MayDom1)=1,MayDom1+33,MayDom1+40)</f>
        <v>43987</v>
      </c>
      <c r="H9" s="76">
        <f>IF(DAY(MayDom1)=1,MayDom1+34,MayDom1+41)</f>
        <v>43988</v>
      </c>
      <c r="I9" s="76">
        <f>IF(DAY(MayDom1)=1,MayDom1+35,MayDom1+42)</f>
        <v>43989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1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59"/>
      <c r="K14" s="9"/>
      <c r="L14" s="14"/>
      <c r="M14" s="31"/>
      <c r="N14" s="32"/>
    </row>
    <row r="15" spans="1:14" ht="18" customHeight="1" x14ac:dyDescent="0.2">
      <c r="B15" s="5" t="s">
        <v>3</v>
      </c>
      <c r="C15" s="49"/>
      <c r="D15" s="50"/>
      <c r="E15" s="49" t="s">
        <v>3</v>
      </c>
      <c r="F15" s="50"/>
      <c r="G15" s="49"/>
      <c r="H15" s="50"/>
      <c r="I15" s="49" t="s">
        <v>3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8"/>
      <c r="K18" s="30"/>
      <c r="L18" s="14"/>
      <c r="M18" s="31"/>
      <c r="N18" s="32"/>
    </row>
    <row r="19" spans="2:14" ht="18" customHeight="1" x14ac:dyDescent="0.2">
      <c r="B19" s="5" t="s">
        <v>5</v>
      </c>
      <c r="C19" s="49"/>
      <c r="D19" s="50"/>
      <c r="E19" s="49" t="s">
        <v>5</v>
      </c>
      <c r="F19" s="50"/>
      <c r="G19" s="49"/>
      <c r="H19" s="50"/>
      <c r="I19" s="49" t="s">
        <v>5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24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6</v>
      </c>
      <c r="C26" s="51"/>
      <c r="D26" s="52"/>
      <c r="E26" s="51" t="s">
        <v>6</v>
      </c>
      <c r="F26" s="52"/>
      <c r="G26" s="51"/>
      <c r="H26" s="52"/>
      <c r="I26" s="51" t="s">
        <v>6</v>
      </c>
      <c r="J26" s="59"/>
      <c r="K26" s="9"/>
      <c r="L26" s="14"/>
      <c r="M26" s="31"/>
      <c r="N26" s="32"/>
    </row>
    <row r="27" spans="2:14" ht="18" customHeight="1" x14ac:dyDescent="0.2">
      <c r="B27" s="5" t="s">
        <v>7</v>
      </c>
      <c r="C27" s="49"/>
      <c r="D27" s="50"/>
      <c r="E27" s="49" t="s">
        <v>7</v>
      </c>
      <c r="F27" s="50"/>
      <c r="G27" s="49"/>
      <c r="H27" s="50"/>
      <c r="I27" s="49" t="s">
        <v>7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3.7109375" customWidth="1"/>
    <col min="3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32</v>
      </c>
      <c r="C3" s="1" t="s">
        <v>8</v>
      </c>
      <c r="D3" s="1" t="s">
        <v>14</v>
      </c>
      <c r="E3" s="1" t="s">
        <v>15</v>
      </c>
      <c r="F3" s="1" t="s">
        <v>14</v>
      </c>
      <c r="G3" s="1" t="s">
        <v>17</v>
      </c>
      <c r="H3" s="1" t="s">
        <v>19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IF(DAY(JunDom1)=1,JunDom1-6,JunDom1+1)</f>
        <v>43983</v>
      </c>
      <c r="D4" s="76">
        <f>IF(DAY(JunDom1)=1,JunDom1-5,JunDom1+2)</f>
        <v>43984</v>
      </c>
      <c r="E4" s="76">
        <f>IF(DAY(JunDom1)=1,JunDom1-4,JunDom1+3)</f>
        <v>43985</v>
      </c>
      <c r="F4" s="76">
        <f>IF(DAY(JunDom1)=1,JunDom1-3,JunDom1+4)</f>
        <v>43986</v>
      </c>
      <c r="G4" s="76">
        <f>IF(DAY(JunDom1)=1,JunDom1-2,JunDom1+5)</f>
        <v>43987</v>
      </c>
      <c r="H4" s="76">
        <f>IF(DAY(JunDom1)=1,JunDom1-1,JunDom1+6)</f>
        <v>43988</v>
      </c>
      <c r="I4" s="76">
        <f>IF(DAY(JunDom1)=1,JunDom1,JunDom1+7)</f>
        <v>43989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IF(DAY(JunDom1)=1,JunDom1+1,JunDom1+8)</f>
        <v>43990</v>
      </c>
      <c r="D5" s="76">
        <f>IF(DAY(JunDom1)=1,JunDom1+2,JunDom1+9)</f>
        <v>43991</v>
      </c>
      <c r="E5" s="76">
        <f>IF(DAY(JunDom1)=1,JunDom1+3,JunDom1+10)</f>
        <v>43992</v>
      </c>
      <c r="F5" s="76">
        <f>IF(DAY(JunDom1)=1,JunDom1+4,JunDom1+11)</f>
        <v>43993</v>
      </c>
      <c r="G5" s="76">
        <f>IF(DAY(JunDom1)=1,JunDom1+5,JunDom1+12)</f>
        <v>43994</v>
      </c>
      <c r="H5" s="76">
        <f>IF(DAY(JunDom1)=1,JunDom1+6,JunDom1+13)</f>
        <v>43995</v>
      </c>
      <c r="I5" s="76">
        <f>IF(DAY(JunDom1)=1,JunDom1+7,JunDom1+14)</f>
        <v>43996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IF(DAY(JunDom1)=1,JunDom1+8,JunDom1+15)</f>
        <v>43997</v>
      </c>
      <c r="D6" s="76">
        <f>IF(DAY(JunDom1)=1,JunDom1+9,JunDom1+16)</f>
        <v>43998</v>
      </c>
      <c r="E6" s="76">
        <f>IF(DAY(JunDom1)=1,JunDom1+10,JunDom1+17)</f>
        <v>43999</v>
      </c>
      <c r="F6" s="76">
        <f>IF(DAY(JunDom1)=1,JunDom1+11,JunDom1+18)</f>
        <v>44000</v>
      </c>
      <c r="G6" s="76">
        <f>IF(DAY(JunDom1)=1,JunDom1+12,JunDom1+19)</f>
        <v>44001</v>
      </c>
      <c r="H6" s="76">
        <f>IF(DAY(JunDom1)=1,JunDom1+13,JunDom1+20)</f>
        <v>44002</v>
      </c>
      <c r="I6" s="76">
        <f>IF(DAY(JunDom1)=1,JunDom1+14,JunDom1+21)</f>
        <v>44003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IF(DAY(JunDom1)=1,JunDom1+15,JunDom1+22)</f>
        <v>44004</v>
      </c>
      <c r="D7" s="76">
        <f>IF(DAY(JunDom1)=1,JunDom1+16,JunDom1+23)</f>
        <v>44005</v>
      </c>
      <c r="E7" s="76">
        <f>IF(DAY(JunDom1)=1,JunDom1+17,JunDom1+24)</f>
        <v>44006</v>
      </c>
      <c r="F7" s="76">
        <f>IF(DAY(JunDom1)=1,JunDom1+18,JunDom1+25)</f>
        <v>44007</v>
      </c>
      <c r="G7" s="76">
        <f>IF(DAY(JunDom1)=1,JunDom1+19,JunDom1+26)</f>
        <v>44008</v>
      </c>
      <c r="H7" s="76">
        <f>IF(DAY(JunDom1)=1,JunDom1+20,JunDom1+27)</f>
        <v>44009</v>
      </c>
      <c r="I7" s="76">
        <f>IF(DAY(JunDom1)=1,JunDom1+21,JunDom1+28)</f>
        <v>44010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IF(DAY(JunDom1)=1,JunDom1+22,JunDom1+29)</f>
        <v>44011</v>
      </c>
      <c r="D8" s="76">
        <f>IF(DAY(JunDom1)=1,JunDom1+23,JunDom1+30)</f>
        <v>44012</v>
      </c>
      <c r="E8" s="76">
        <f>IF(DAY(JunDom1)=1,JunDom1+24,JunDom1+31)</f>
        <v>44013</v>
      </c>
      <c r="F8" s="76">
        <f>IF(DAY(JunDom1)=1,JunDom1+25,JunDom1+32)</f>
        <v>44014</v>
      </c>
      <c r="G8" s="76">
        <f>IF(DAY(JunDom1)=1,JunDom1+26,JunDom1+33)</f>
        <v>44015</v>
      </c>
      <c r="H8" s="76">
        <f>IF(DAY(JunDom1)=1,JunDom1+27,JunDom1+34)</f>
        <v>44016</v>
      </c>
      <c r="I8" s="76">
        <f>IF(DAY(JunDom1)=1,JunDom1+28,JunDom1+35)</f>
        <v>44017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IF(DAY(JunDom1)=1,JunDom1+29,JunDom1+36)</f>
        <v>44018</v>
      </c>
      <c r="D9" s="76">
        <f>IF(DAY(JunDom1)=1,JunDom1+30,JunDom1+37)</f>
        <v>44019</v>
      </c>
      <c r="E9" s="76">
        <f>IF(DAY(JunDom1)=1,JunDom1+31,JunDom1+38)</f>
        <v>44020</v>
      </c>
      <c r="F9" s="76">
        <f>IF(DAY(JunDom1)=1,JunDom1+32,JunDom1+39)</f>
        <v>44021</v>
      </c>
      <c r="G9" s="76">
        <f>IF(DAY(JunDom1)=1,JunDom1+33,JunDom1+40)</f>
        <v>44022</v>
      </c>
      <c r="H9" s="76">
        <f>IF(DAY(JunDom1)=1,JunDom1+34,JunDom1+41)</f>
        <v>44023</v>
      </c>
      <c r="I9" s="76">
        <f>IF(DAY(JunDom1)=1,JunDom1+35,JunDom1+42)</f>
        <v>44024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1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59"/>
      <c r="K14" s="9"/>
      <c r="L14" s="14"/>
      <c r="M14" s="31"/>
      <c r="N14" s="32"/>
    </row>
    <row r="15" spans="1:14" ht="18" customHeight="1" x14ac:dyDescent="0.2">
      <c r="B15" s="5" t="s">
        <v>3</v>
      </c>
      <c r="C15" s="49"/>
      <c r="D15" s="50"/>
      <c r="E15" s="49" t="s">
        <v>3</v>
      </c>
      <c r="F15" s="50"/>
      <c r="G15" s="49"/>
      <c r="H15" s="50"/>
      <c r="I15" s="49" t="s">
        <v>3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8"/>
      <c r="K18" s="30"/>
      <c r="L18" s="14"/>
      <c r="M18" s="31"/>
      <c r="N18" s="32"/>
    </row>
    <row r="19" spans="2:14" ht="18" customHeight="1" x14ac:dyDescent="0.2">
      <c r="B19" s="5" t="s">
        <v>5</v>
      </c>
      <c r="C19" s="49"/>
      <c r="D19" s="50"/>
      <c r="E19" s="49" t="s">
        <v>5</v>
      </c>
      <c r="F19" s="50"/>
      <c r="G19" s="49"/>
      <c r="H19" s="50"/>
      <c r="I19" s="49" t="s">
        <v>5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24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6</v>
      </c>
      <c r="C26" s="51"/>
      <c r="D26" s="52"/>
      <c r="E26" s="51" t="s">
        <v>6</v>
      </c>
      <c r="F26" s="52"/>
      <c r="G26" s="51"/>
      <c r="H26" s="52"/>
      <c r="I26" s="51" t="s">
        <v>6</v>
      </c>
      <c r="J26" s="59"/>
      <c r="K26" s="9"/>
      <c r="L26" s="14"/>
      <c r="M26" s="31"/>
      <c r="N26" s="32"/>
    </row>
    <row r="27" spans="2:14" ht="18" customHeight="1" x14ac:dyDescent="0.2">
      <c r="B27" s="5" t="s">
        <v>7</v>
      </c>
      <c r="C27" s="49"/>
      <c r="D27" s="50"/>
      <c r="E27" s="49" t="s">
        <v>7</v>
      </c>
      <c r="F27" s="50"/>
      <c r="G27" s="49"/>
      <c r="H27" s="50"/>
      <c r="I27" s="49" t="s">
        <v>7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3.7109375" customWidth="1"/>
    <col min="3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33</v>
      </c>
      <c r="C3" s="1" t="s">
        <v>8</v>
      </c>
      <c r="D3" s="1" t="s">
        <v>14</v>
      </c>
      <c r="E3" s="1" t="s">
        <v>15</v>
      </c>
      <c r="F3" s="1" t="s">
        <v>14</v>
      </c>
      <c r="G3" s="1" t="s">
        <v>17</v>
      </c>
      <c r="H3" s="1" t="s">
        <v>19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IF(DAY(JulDom1)=1,JulDom1-6,JulDom1+1)</f>
        <v>44011</v>
      </c>
      <c r="D4" s="76">
        <f>IF(DAY(JulDom1)=1,JulDom1-5,JulDom1+2)</f>
        <v>44012</v>
      </c>
      <c r="E4" s="76">
        <f>IF(DAY(JulDom1)=1,JulDom1-4,JulDom1+3)</f>
        <v>44013</v>
      </c>
      <c r="F4" s="76">
        <f>IF(DAY(JulDom1)=1,JulDom1-3,JulDom1+4)</f>
        <v>44014</v>
      </c>
      <c r="G4" s="76">
        <f>IF(DAY(JulDom1)=1,JulDom1-2,JulDom1+5)</f>
        <v>44015</v>
      </c>
      <c r="H4" s="76">
        <f>IF(DAY(JulDom1)=1,JulDom1-1,JulDom1+6)</f>
        <v>44016</v>
      </c>
      <c r="I4" s="76">
        <f>IF(DAY(JulDom1)=1,JulDom1,JulDom1+7)</f>
        <v>44017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IF(DAY(JulDom1)=1,JulDom1+1,JulDom1+8)</f>
        <v>44018</v>
      </c>
      <c r="D5" s="76">
        <f>IF(DAY(JulDom1)=1,JulDom1+2,JulDom1+9)</f>
        <v>44019</v>
      </c>
      <c r="E5" s="76">
        <f>IF(DAY(JulDom1)=1,JulDom1+3,JulDom1+10)</f>
        <v>44020</v>
      </c>
      <c r="F5" s="76">
        <f>IF(DAY(JulDom1)=1,JulDom1+4,JulDom1+11)</f>
        <v>44021</v>
      </c>
      <c r="G5" s="76">
        <f>IF(DAY(JulDom1)=1,JulDom1+5,JulDom1+12)</f>
        <v>44022</v>
      </c>
      <c r="H5" s="76">
        <f>IF(DAY(JulDom1)=1,JulDom1+6,JulDom1+13)</f>
        <v>44023</v>
      </c>
      <c r="I5" s="76">
        <f>IF(DAY(JulDom1)=1,JulDom1+7,JulDom1+14)</f>
        <v>44024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IF(DAY(JulDom1)=1,JulDom1+8,JulDom1+15)</f>
        <v>44025</v>
      </c>
      <c r="D6" s="76">
        <f>IF(DAY(JulDom1)=1,JulDom1+9,JulDom1+16)</f>
        <v>44026</v>
      </c>
      <c r="E6" s="76">
        <f>IF(DAY(JulDom1)=1,JulDom1+10,JulDom1+17)</f>
        <v>44027</v>
      </c>
      <c r="F6" s="76">
        <f>IF(DAY(JulDom1)=1,JulDom1+11,JulDom1+18)</f>
        <v>44028</v>
      </c>
      <c r="G6" s="76">
        <f>IF(DAY(JulDom1)=1,JulDom1+12,JulDom1+19)</f>
        <v>44029</v>
      </c>
      <c r="H6" s="76">
        <f>IF(DAY(JulDom1)=1,JulDom1+13,JulDom1+20)</f>
        <v>44030</v>
      </c>
      <c r="I6" s="76">
        <f>IF(DAY(JulDom1)=1,JulDom1+14,JulDom1+21)</f>
        <v>44031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IF(DAY(JulDom1)=1,JulDom1+15,JulDom1+22)</f>
        <v>44032</v>
      </c>
      <c r="D7" s="76">
        <f>IF(DAY(JulDom1)=1,JulDom1+16,JulDom1+23)</f>
        <v>44033</v>
      </c>
      <c r="E7" s="76">
        <f>IF(DAY(JulDom1)=1,JulDom1+17,JulDom1+24)</f>
        <v>44034</v>
      </c>
      <c r="F7" s="76">
        <f>IF(DAY(JulDom1)=1,JulDom1+18,JulDom1+25)</f>
        <v>44035</v>
      </c>
      <c r="G7" s="76">
        <f>IF(DAY(JulDom1)=1,JulDom1+19,JulDom1+26)</f>
        <v>44036</v>
      </c>
      <c r="H7" s="76">
        <f>IF(DAY(JulDom1)=1,JulDom1+20,JulDom1+27)</f>
        <v>44037</v>
      </c>
      <c r="I7" s="76">
        <f>IF(DAY(JulDom1)=1,JulDom1+21,JulDom1+28)</f>
        <v>44038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IF(DAY(JulDom1)=1,JulDom1+22,JulDom1+29)</f>
        <v>44039</v>
      </c>
      <c r="D8" s="76">
        <f>IF(DAY(JulDom1)=1,JulDom1+23,JulDom1+30)</f>
        <v>44040</v>
      </c>
      <c r="E8" s="76">
        <f>IF(DAY(JulDom1)=1,JulDom1+24,JulDom1+31)</f>
        <v>44041</v>
      </c>
      <c r="F8" s="76">
        <f>IF(DAY(JulDom1)=1,JulDom1+25,JulDom1+32)</f>
        <v>44042</v>
      </c>
      <c r="G8" s="76">
        <f>IF(DAY(JulDom1)=1,JulDom1+26,JulDom1+33)</f>
        <v>44043</v>
      </c>
      <c r="H8" s="76">
        <f>IF(DAY(JulDom1)=1,JulDom1+27,JulDom1+34)</f>
        <v>44044</v>
      </c>
      <c r="I8" s="76">
        <f>IF(DAY(JulDom1)=1,JulDom1+28,JulDom1+35)</f>
        <v>44045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IF(DAY(JulDom1)=1,JulDom1+29,JulDom1+36)</f>
        <v>44046</v>
      </c>
      <c r="D9" s="76">
        <f>IF(DAY(JulDom1)=1,JulDom1+30,JulDom1+37)</f>
        <v>44047</v>
      </c>
      <c r="E9" s="76">
        <f>IF(DAY(JulDom1)=1,JulDom1+31,JulDom1+38)</f>
        <v>44048</v>
      </c>
      <c r="F9" s="76">
        <f>IF(DAY(JulDom1)=1,JulDom1+32,JulDom1+39)</f>
        <v>44049</v>
      </c>
      <c r="G9" s="76">
        <f>IF(DAY(JulDom1)=1,JulDom1+33,JulDom1+40)</f>
        <v>44050</v>
      </c>
      <c r="H9" s="76">
        <f>IF(DAY(JulDom1)=1,JulDom1+34,JulDom1+41)</f>
        <v>44051</v>
      </c>
      <c r="I9" s="76">
        <f>IF(DAY(JulDom1)=1,JulDom1+35,JulDom1+42)</f>
        <v>44052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1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59"/>
      <c r="K14" s="9"/>
      <c r="L14" s="14"/>
      <c r="M14" s="31"/>
      <c r="N14" s="32"/>
    </row>
    <row r="15" spans="1:14" ht="18" customHeight="1" x14ac:dyDescent="0.2">
      <c r="B15" s="5" t="s">
        <v>3</v>
      </c>
      <c r="C15" s="49"/>
      <c r="D15" s="50"/>
      <c r="E15" s="49" t="s">
        <v>3</v>
      </c>
      <c r="F15" s="50"/>
      <c r="G15" s="49"/>
      <c r="H15" s="50"/>
      <c r="I15" s="49" t="s">
        <v>3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8"/>
      <c r="K18" s="30"/>
      <c r="L18" s="14"/>
      <c r="M18" s="31"/>
      <c r="N18" s="32"/>
    </row>
    <row r="19" spans="2:14" ht="18" customHeight="1" x14ac:dyDescent="0.2">
      <c r="B19" s="5" t="s">
        <v>5</v>
      </c>
      <c r="C19" s="49"/>
      <c r="D19" s="50"/>
      <c r="E19" s="49" t="s">
        <v>5</v>
      </c>
      <c r="F19" s="50"/>
      <c r="G19" s="49"/>
      <c r="H19" s="50"/>
      <c r="I19" s="49" t="s">
        <v>5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24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6</v>
      </c>
      <c r="C26" s="51"/>
      <c r="D26" s="52"/>
      <c r="E26" s="51" t="s">
        <v>6</v>
      </c>
      <c r="F26" s="52"/>
      <c r="G26" s="51"/>
      <c r="H26" s="52"/>
      <c r="I26" s="51" t="s">
        <v>6</v>
      </c>
      <c r="J26" s="59"/>
      <c r="K26" s="9"/>
      <c r="L26" s="14"/>
      <c r="M26" s="31"/>
      <c r="N26" s="32"/>
    </row>
    <row r="27" spans="2:14" ht="18" customHeight="1" x14ac:dyDescent="0.2">
      <c r="B27" s="5" t="s">
        <v>7</v>
      </c>
      <c r="C27" s="49"/>
      <c r="D27" s="50"/>
      <c r="E27" s="49" t="s">
        <v>7</v>
      </c>
      <c r="F27" s="50"/>
      <c r="G27" s="49"/>
      <c r="H27" s="50"/>
      <c r="I27" s="49" t="s">
        <v>7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3.7109375" customWidth="1"/>
    <col min="3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34</v>
      </c>
      <c r="C3" s="1" t="s">
        <v>8</v>
      </c>
      <c r="D3" s="1" t="s">
        <v>14</v>
      </c>
      <c r="E3" s="1" t="s">
        <v>15</v>
      </c>
      <c r="F3" s="1" t="s">
        <v>14</v>
      </c>
      <c r="G3" s="1" t="s">
        <v>17</v>
      </c>
      <c r="H3" s="1" t="s">
        <v>19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IF(DAY(AugSun1)=1,AugSun1-6,AugSun1+1)</f>
        <v>44039</v>
      </c>
      <c r="D4" s="76">
        <f>IF(DAY(AugSun1)=1,AugSun1-5,AugSun1+2)</f>
        <v>44040</v>
      </c>
      <c r="E4" s="76">
        <f>IF(DAY(AugSun1)=1,AugSun1-4,AugSun1+3)</f>
        <v>44041</v>
      </c>
      <c r="F4" s="76">
        <f>IF(DAY(AugSun1)=1,AugSun1-3,AugSun1+4)</f>
        <v>44042</v>
      </c>
      <c r="G4" s="76">
        <f>IF(DAY(AugSun1)=1,AugSun1-2,AugSun1+5)</f>
        <v>44043</v>
      </c>
      <c r="H4" s="76">
        <f>IF(DAY(AugSun1)=1,AugSun1-1,AugSun1+6)</f>
        <v>44044</v>
      </c>
      <c r="I4" s="76">
        <f>IF(DAY(AugSun1)=1,AugSun1,AugSun1+7)</f>
        <v>44045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IF(DAY(AugSun1)=1,AugSun1+1,AugSun1+8)</f>
        <v>44046</v>
      </c>
      <c r="D5" s="76">
        <f>IF(DAY(AugSun1)=1,AugSun1+2,AugSun1+9)</f>
        <v>44047</v>
      </c>
      <c r="E5" s="76">
        <f>IF(DAY(AugSun1)=1,AugSun1+3,AugSun1+10)</f>
        <v>44048</v>
      </c>
      <c r="F5" s="76">
        <f>IF(DAY(AugSun1)=1,AugSun1+4,AugSun1+11)</f>
        <v>44049</v>
      </c>
      <c r="G5" s="76">
        <f>IF(DAY(AugSun1)=1,AugSun1+5,AugSun1+12)</f>
        <v>44050</v>
      </c>
      <c r="H5" s="76">
        <f>IF(DAY(AugSun1)=1,AugSun1+6,AugSun1+13)</f>
        <v>44051</v>
      </c>
      <c r="I5" s="76">
        <f>IF(DAY(AugSun1)=1,AugSun1+7,AugSun1+14)</f>
        <v>44052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IF(DAY(AugSun1)=1,AugSun1+8,AugSun1+15)</f>
        <v>44053</v>
      </c>
      <c r="D6" s="76">
        <f>IF(DAY(AugSun1)=1,AugSun1+9,AugSun1+16)</f>
        <v>44054</v>
      </c>
      <c r="E6" s="76">
        <f>IF(DAY(AugSun1)=1,AugSun1+10,AugSun1+17)</f>
        <v>44055</v>
      </c>
      <c r="F6" s="76">
        <f>IF(DAY(AugSun1)=1,AugSun1+11,AugSun1+18)</f>
        <v>44056</v>
      </c>
      <c r="G6" s="76">
        <f>IF(DAY(AugSun1)=1,AugSun1+12,AugSun1+19)</f>
        <v>44057</v>
      </c>
      <c r="H6" s="76">
        <f>IF(DAY(AugSun1)=1,AugSun1+13,AugSun1+20)</f>
        <v>44058</v>
      </c>
      <c r="I6" s="76">
        <f>IF(DAY(AugSun1)=1,AugSun1+14,AugSun1+21)</f>
        <v>44059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IF(DAY(AugSun1)=1,AugSun1+15,AugSun1+22)</f>
        <v>44060</v>
      </c>
      <c r="D7" s="76">
        <f>IF(DAY(AugSun1)=1,AugSun1+16,AugSun1+23)</f>
        <v>44061</v>
      </c>
      <c r="E7" s="76">
        <f>IF(DAY(AugSun1)=1,AugSun1+17,AugSun1+24)</f>
        <v>44062</v>
      </c>
      <c r="F7" s="76">
        <f>IF(DAY(AugSun1)=1,AugSun1+18,AugSun1+25)</f>
        <v>44063</v>
      </c>
      <c r="G7" s="76">
        <f>IF(DAY(AugSun1)=1,AugSun1+19,AugSun1+26)</f>
        <v>44064</v>
      </c>
      <c r="H7" s="76">
        <f>IF(DAY(AugSun1)=1,AugSun1+20,AugSun1+27)</f>
        <v>44065</v>
      </c>
      <c r="I7" s="76">
        <f>IF(DAY(AugSun1)=1,AugSun1+21,AugSun1+28)</f>
        <v>44066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IF(DAY(AugSun1)=1,AugSun1+22,AugSun1+29)</f>
        <v>44067</v>
      </c>
      <c r="D8" s="76">
        <f>IF(DAY(AugSun1)=1,AugSun1+23,AugSun1+30)</f>
        <v>44068</v>
      </c>
      <c r="E8" s="76">
        <f>IF(DAY(AugSun1)=1,AugSun1+24,AugSun1+31)</f>
        <v>44069</v>
      </c>
      <c r="F8" s="76">
        <f>IF(DAY(AugSun1)=1,AugSun1+25,AugSun1+32)</f>
        <v>44070</v>
      </c>
      <c r="G8" s="76">
        <f>IF(DAY(AugSun1)=1,AugSun1+26,AugSun1+33)</f>
        <v>44071</v>
      </c>
      <c r="H8" s="76">
        <f>IF(DAY(AugSun1)=1,AugSun1+27,AugSun1+34)</f>
        <v>44072</v>
      </c>
      <c r="I8" s="76">
        <f>IF(DAY(AugSun1)=1,AugSun1+28,AugSun1+35)</f>
        <v>44073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IF(DAY(AugSun1)=1,AugSun1+29,AugSun1+36)</f>
        <v>44074</v>
      </c>
      <c r="D9" s="76">
        <f>IF(DAY(AugSun1)=1,AugSun1+30,AugSun1+37)</f>
        <v>44075</v>
      </c>
      <c r="E9" s="76">
        <f>IF(DAY(AugSun1)=1,AugSun1+31,AugSun1+38)</f>
        <v>44076</v>
      </c>
      <c r="F9" s="76">
        <f>IF(DAY(AugSun1)=1,AugSun1+32,AugSun1+39)</f>
        <v>44077</v>
      </c>
      <c r="G9" s="76">
        <f>IF(DAY(AugSun1)=1,AugSun1+33,AugSun1+40)</f>
        <v>44078</v>
      </c>
      <c r="H9" s="76">
        <f>IF(DAY(AugSun1)=1,AugSun1+34,AugSun1+41)</f>
        <v>44079</v>
      </c>
      <c r="I9" s="76">
        <f>IF(DAY(AugSun1)=1,AugSun1+35,AugSun1+42)</f>
        <v>44080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1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59"/>
      <c r="K14" s="9"/>
      <c r="L14" s="14"/>
      <c r="M14" s="31"/>
      <c r="N14" s="32"/>
    </row>
    <row r="15" spans="1:14" ht="18" customHeight="1" x14ac:dyDescent="0.2">
      <c r="B15" s="5" t="s">
        <v>3</v>
      </c>
      <c r="C15" s="49"/>
      <c r="D15" s="50"/>
      <c r="E15" s="49" t="s">
        <v>3</v>
      </c>
      <c r="F15" s="50"/>
      <c r="G15" s="49"/>
      <c r="H15" s="50"/>
      <c r="I15" s="49" t="s">
        <v>3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8"/>
      <c r="K18" s="30"/>
      <c r="L18" s="14"/>
      <c r="M18" s="31"/>
      <c r="N18" s="32"/>
    </row>
    <row r="19" spans="2:14" ht="18" customHeight="1" x14ac:dyDescent="0.2">
      <c r="B19" s="5" t="s">
        <v>5</v>
      </c>
      <c r="C19" s="49"/>
      <c r="D19" s="50"/>
      <c r="E19" s="49" t="s">
        <v>5</v>
      </c>
      <c r="F19" s="50"/>
      <c r="G19" s="49"/>
      <c r="H19" s="50"/>
      <c r="I19" s="49" t="s">
        <v>5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24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6</v>
      </c>
      <c r="C26" s="51"/>
      <c r="D26" s="52"/>
      <c r="E26" s="51" t="s">
        <v>6</v>
      </c>
      <c r="F26" s="52"/>
      <c r="G26" s="51"/>
      <c r="H26" s="52"/>
      <c r="I26" s="51" t="s">
        <v>6</v>
      </c>
      <c r="J26" s="59"/>
      <c r="K26" s="9"/>
      <c r="L26" s="14"/>
      <c r="M26" s="31"/>
      <c r="N26" s="32"/>
    </row>
    <row r="27" spans="2:14" ht="18" customHeight="1" x14ac:dyDescent="0.2">
      <c r="B27" s="5" t="s">
        <v>7</v>
      </c>
      <c r="C27" s="49"/>
      <c r="D27" s="50"/>
      <c r="E27" s="49" t="s">
        <v>7</v>
      </c>
      <c r="F27" s="50"/>
      <c r="G27" s="49"/>
      <c r="H27" s="50"/>
      <c r="I27" s="49" t="s">
        <v>7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3.7109375" customWidth="1"/>
    <col min="3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AñoCalendario</f>
        <v>2020</v>
      </c>
    </row>
    <row r="3" spans="1:14" ht="21" customHeight="1" x14ac:dyDescent="0.2">
      <c r="A3" s="3"/>
      <c r="B3" s="64" t="s">
        <v>35</v>
      </c>
      <c r="C3" s="1" t="s">
        <v>8</v>
      </c>
      <c r="D3" s="1" t="s">
        <v>14</v>
      </c>
      <c r="E3" s="1" t="s">
        <v>15</v>
      </c>
      <c r="F3" s="1" t="s">
        <v>14</v>
      </c>
      <c r="G3" s="1" t="s">
        <v>17</v>
      </c>
      <c r="H3" s="1" t="s">
        <v>19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IF(DAY(SepDom1)=1,SepDom1-6,SepDom1+1)</f>
        <v>44074</v>
      </c>
      <c r="D4" s="76">
        <f>IF(DAY(SepDom1)=1,SepDom1-5,SepDom1+2)</f>
        <v>44075</v>
      </c>
      <c r="E4" s="76">
        <f>IF(DAY(SepDom1)=1,SepDom1-4,SepDom1+3)</f>
        <v>44076</v>
      </c>
      <c r="F4" s="76">
        <f>IF(DAY(SepDom1)=1,SepDom1-3,SepDom1+4)</f>
        <v>44077</v>
      </c>
      <c r="G4" s="76">
        <f>IF(DAY(SepDom1)=1,SepDom1-2,SepDom1+5)</f>
        <v>44078</v>
      </c>
      <c r="H4" s="76">
        <f>IF(DAY(SepDom1)=1,SepDom1-1,SepDom1+6)</f>
        <v>44079</v>
      </c>
      <c r="I4" s="76">
        <f>IF(DAY(SepDom1)=1,SepDom1,SepDom1+7)</f>
        <v>44080</v>
      </c>
      <c r="J4" s="4"/>
      <c r="K4" s="44" t="s">
        <v>22</v>
      </c>
      <c r="L4" s="13"/>
      <c r="M4" s="45"/>
      <c r="N4" s="46"/>
    </row>
    <row r="5" spans="1:14" ht="18" customHeight="1" x14ac:dyDescent="0.2">
      <c r="A5" s="3"/>
      <c r="B5" s="23"/>
      <c r="C5" s="76">
        <f>IF(DAY(SepDom1)=1,SepDom1+1,SepDom1+8)</f>
        <v>44081</v>
      </c>
      <c r="D5" s="76">
        <f>IF(DAY(SepDom1)=1,SepDom1+2,SepDom1+9)</f>
        <v>44082</v>
      </c>
      <c r="E5" s="76">
        <f>IF(DAY(SepDom1)=1,SepDom1+3,SepDom1+10)</f>
        <v>44083</v>
      </c>
      <c r="F5" s="76">
        <f>IF(DAY(SepDom1)=1,SepDom1+4,SepDom1+11)</f>
        <v>44084</v>
      </c>
      <c r="G5" s="76">
        <f>IF(DAY(SepDom1)=1,SepDom1+5,SepDom1+12)</f>
        <v>44085</v>
      </c>
      <c r="H5" s="76">
        <f>IF(DAY(SepDom1)=1,SepDom1+6,SepDom1+13)</f>
        <v>44086</v>
      </c>
      <c r="I5" s="76">
        <f>IF(DAY(SepDom1)=1,SepDom1+7,SepDom1+14)</f>
        <v>44087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IF(DAY(SepDom1)=1,SepDom1+8,SepDom1+15)</f>
        <v>44088</v>
      </c>
      <c r="D6" s="76">
        <f>IF(DAY(SepDom1)=1,SepDom1+9,SepDom1+16)</f>
        <v>44089</v>
      </c>
      <c r="E6" s="76">
        <f>IF(DAY(SepDom1)=1,SepDom1+10,SepDom1+17)</f>
        <v>44090</v>
      </c>
      <c r="F6" s="76">
        <f>IF(DAY(SepDom1)=1,SepDom1+11,SepDom1+18)</f>
        <v>44091</v>
      </c>
      <c r="G6" s="76">
        <f>IF(DAY(SepDom1)=1,SepDom1+12,SepDom1+19)</f>
        <v>44092</v>
      </c>
      <c r="H6" s="76">
        <f>IF(DAY(SepDom1)=1,SepDom1+13,SepDom1+20)</f>
        <v>44093</v>
      </c>
      <c r="I6" s="76">
        <f>IF(DAY(SepDom1)=1,SepDom1+14,SepDom1+21)</f>
        <v>44094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IF(DAY(SepDom1)=1,SepDom1+15,SepDom1+22)</f>
        <v>44095</v>
      </c>
      <c r="D7" s="76">
        <f>IF(DAY(SepDom1)=1,SepDom1+16,SepDom1+23)</f>
        <v>44096</v>
      </c>
      <c r="E7" s="76">
        <f>IF(DAY(SepDom1)=1,SepDom1+17,SepDom1+24)</f>
        <v>44097</v>
      </c>
      <c r="F7" s="76">
        <f>IF(DAY(SepDom1)=1,SepDom1+18,SepDom1+25)</f>
        <v>44098</v>
      </c>
      <c r="G7" s="76">
        <f>IF(DAY(SepDom1)=1,SepDom1+19,SepDom1+26)</f>
        <v>44099</v>
      </c>
      <c r="H7" s="76">
        <f>IF(DAY(SepDom1)=1,SepDom1+20,SepDom1+27)</f>
        <v>44100</v>
      </c>
      <c r="I7" s="76">
        <f>IF(DAY(SepDom1)=1,SepDom1+21,SepDom1+28)</f>
        <v>44101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IF(DAY(SepDom1)=1,SepDom1+22,SepDom1+29)</f>
        <v>44102</v>
      </c>
      <c r="D8" s="76">
        <f>IF(DAY(SepDom1)=1,SepDom1+23,SepDom1+30)</f>
        <v>44103</v>
      </c>
      <c r="E8" s="76">
        <f>IF(DAY(SepDom1)=1,SepDom1+24,SepDom1+31)</f>
        <v>44104</v>
      </c>
      <c r="F8" s="76">
        <f>IF(DAY(SepDom1)=1,SepDom1+25,SepDom1+32)</f>
        <v>44105</v>
      </c>
      <c r="G8" s="76">
        <f>IF(DAY(SepDom1)=1,SepDom1+26,SepDom1+33)</f>
        <v>44106</v>
      </c>
      <c r="H8" s="76">
        <f>IF(DAY(SepDom1)=1,SepDom1+27,SepDom1+34)</f>
        <v>44107</v>
      </c>
      <c r="I8" s="76">
        <f>IF(DAY(SepDom1)=1,SepDom1+28,SepDom1+35)</f>
        <v>44108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IF(DAY(SepDom1)=1,SepDom1+29,SepDom1+36)</f>
        <v>44109</v>
      </c>
      <c r="D9" s="76">
        <f>IF(DAY(SepDom1)=1,SepDom1+30,SepDom1+37)</f>
        <v>44110</v>
      </c>
      <c r="E9" s="76">
        <f>IF(DAY(SepDom1)=1,SepDom1+31,SepDom1+38)</f>
        <v>44111</v>
      </c>
      <c r="F9" s="76">
        <f>IF(DAY(SepDom1)=1,SepDom1+32,SepDom1+39)</f>
        <v>44112</v>
      </c>
      <c r="G9" s="76">
        <f>IF(DAY(SepDom1)=1,SepDom1+33,SepDom1+40)</f>
        <v>44113</v>
      </c>
      <c r="H9" s="76">
        <f>IF(DAY(SepDom1)=1,SepDom1+34,SepDom1+41)</f>
        <v>44114</v>
      </c>
      <c r="I9" s="76">
        <f>IF(DAY(SepDom1)=1,SepDom1+35,SepDom1+42)</f>
        <v>44115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23</v>
      </c>
      <c r="L10" s="13"/>
      <c r="M10" s="35"/>
      <c r="N10" s="36"/>
    </row>
    <row r="11" spans="1:14" ht="18" customHeight="1" x14ac:dyDescent="0.2">
      <c r="A11" s="3"/>
      <c r="B11" s="66" t="s">
        <v>0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1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59"/>
      <c r="K14" s="9"/>
      <c r="L14" s="14"/>
      <c r="M14" s="31"/>
      <c r="N14" s="32"/>
    </row>
    <row r="15" spans="1:14" ht="18" customHeight="1" x14ac:dyDescent="0.2">
      <c r="B15" s="5" t="s">
        <v>3</v>
      </c>
      <c r="C15" s="49"/>
      <c r="D15" s="50"/>
      <c r="E15" s="49" t="s">
        <v>3</v>
      </c>
      <c r="F15" s="50"/>
      <c r="G15" s="49"/>
      <c r="H15" s="50"/>
      <c r="I15" s="49" t="s">
        <v>3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4</v>
      </c>
      <c r="C18" s="53"/>
      <c r="D18" s="54"/>
      <c r="E18" s="53" t="s">
        <v>4</v>
      </c>
      <c r="F18" s="54"/>
      <c r="G18" s="53"/>
      <c r="H18" s="54"/>
      <c r="I18" s="53" t="s">
        <v>4</v>
      </c>
      <c r="J18" s="58"/>
      <c r="K18" s="30"/>
      <c r="L18" s="14"/>
      <c r="M18" s="31"/>
      <c r="N18" s="32"/>
    </row>
    <row r="19" spans="2:14" ht="18" customHeight="1" x14ac:dyDescent="0.2">
      <c r="B19" s="5" t="s">
        <v>5</v>
      </c>
      <c r="C19" s="49"/>
      <c r="D19" s="50"/>
      <c r="E19" s="49" t="s">
        <v>5</v>
      </c>
      <c r="F19" s="50"/>
      <c r="G19" s="49"/>
      <c r="H19" s="50"/>
      <c r="I19" s="49" t="s">
        <v>5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24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6</v>
      </c>
      <c r="C26" s="51"/>
      <c r="D26" s="52"/>
      <c r="E26" s="51" t="s">
        <v>6</v>
      </c>
      <c r="F26" s="52"/>
      <c r="G26" s="51"/>
      <c r="H26" s="52"/>
      <c r="I26" s="51" t="s">
        <v>6</v>
      </c>
      <c r="J26" s="59"/>
      <c r="K26" s="9"/>
      <c r="L26" s="14"/>
      <c r="M26" s="31"/>
      <c r="N26" s="32"/>
    </row>
    <row r="27" spans="2:14" ht="18" customHeight="1" x14ac:dyDescent="0.2">
      <c r="B27" s="5" t="s">
        <v>7</v>
      </c>
      <c r="C27" s="49"/>
      <c r="D27" s="50"/>
      <c r="E27" s="49" t="s">
        <v>7</v>
      </c>
      <c r="F27" s="50"/>
      <c r="G27" s="49"/>
      <c r="H27" s="50"/>
      <c r="I27" s="49" t="s">
        <v>7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37</vt:i4>
      </vt:variant>
    </vt:vector>
  </HeadingPairs>
  <TitlesOfParts>
    <vt:vector size="49" baseType="lpstr">
      <vt:lpstr>Ene.</vt:lpstr>
      <vt:lpstr>Feb.</vt:lpstr>
      <vt:lpstr>Mar.</vt:lpstr>
      <vt:lpstr>Abr.</vt:lpstr>
      <vt:lpstr>May.</vt:lpstr>
      <vt:lpstr>Jun.</vt:lpstr>
      <vt:lpstr>Jul.</vt:lpstr>
      <vt:lpstr>Ago.</vt:lpstr>
      <vt:lpstr>Sep.</vt:lpstr>
      <vt:lpstr>Oct.</vt:lpstr>
      <vt:lpstr>Nov.</vt:lpstr>
      <vt:lpstr>Dic.</vt:lpstr>
      <vt:lpstr>AñoCalendario</vt:lpstr>
      <vt:lpstr>Abr.!Área_de_impresión</vt:lpstr>
      <vt:lpstr>Ago.!Área_de_impresión</vt:lpstr>
      <vt:lpstr>Dic.!Área_de_impresión</vt:lpstr>
      <vt:lpstr>Ene.!Área_de_impresión</vt:lpstr>
      <vt:lpstr>Feb.!Área_de_impresión</vt:lpstr>
      <vt:lpstr>Jul.!Área_de_impresión</vt:lpstr>
      <vt:lpstr>Jun.!Área_de_impresión</vt:lpstr>
      <vt:lpstr>Mar.!Área_de_impresión</vt:lpstr>
      <vt:lpstr>May.!Área_de_impresión</vt:lpstr>
      <vt:lpstr>Nov.!Área_de_impresión</vt:lpstr>
      <vt:lpstr>Oct.!Área_de_impresión</vt:lpstr>
      <vt:lpstr>Sep.!Área_de_impresión</vt:lpstr>
      <vt:lpstr>Abr.!AssignmentDays</vt:lpstr>
      <vt:lpstr>Ago.!AssignmentDays</vt:lpstr>
      <vt:lpstr>Dic.!AssignmentDays</vt:lpstr>
      <vt:lpstr>Feb.!AssignmentDays</vt:lpstr>
      <vt:lpstr>Jul.!AssignmentDays</vt:lpstr>
      <vt:lpstr>Jun.!AssignmentDays</vt:lpstr>
      <vt:lpstr>Mar.!AssignmentDays</vt:lpstr>
      <vt:lpstr>May.!AssignmentDays</vt:lpstr>
      <vt:lpstr>Nov.!AssignmentDays</vt:lpstr>
      <vt:lpstr>Oct.!AssignmentDays</vt:lpstr>
      <vt:lpstr>Sep.!AssignmentDays</vt:lpstr>
      <vt:lpstr>AssignmentDays</vt:lpstr>
      <vt:lpstr>Abr.!ImportantDatesTable</vt:lpstr>
      <vt:lpstr>Ago.!ImportantDatesTable</vt:lpstr>
      <vt:lpstr>Dic.!ImportantDatesTable</vt:lpstr>
      <vt:lpstr>Feb.!ImportantDatesTable</vt:lpstr>
      <vt:lpstr>Jul.!ImportantDatesTable</vt:lpstr>
      <vt:lpstr>Jun.!ImportantDatesTable</vt:lpstr>
      <vt:lpstr>Mar.!ImportantDatesTable</vt:lpstr>
      <vt:lpstr>May.!ImportantDatesTable</vt:lpstr>
      <vt:lpstr>Nov.!ImportantDatesTable</vt:lpstr>
      <vt:lpstr>Oct.!ImportantDatesTable</vt:lpstr>
      <vt:lpstr>Sep.!ImportantDatesTable</vt:lpstr>
      <vt:lpstr>ImportantDatesTable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2013-11-22T23:20:39Z</dcterms:created>
  <dcterms:modified xsi:type="dcterms:W3CDTF">2020-02-20T02:16:43Z</dcterms:modified>
</cp:coreProperties>
</file>