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3082\"/>
    </mc:Choice>
  </mc:AlternateContent>
  <bookViews>
    <workbookView xWindow="240" yWindow="75" windowWidth="20115" windowHeight="7740" tabRatio="717"/>
  </bookViews>
  <sheets>
    <sheet name="Vista general de la fiesta" sheetId="4" r:id="rId1"/>
    <sheet name="Lista de invitados" sheetId="2" r:id="rId2"/>
    <sheet name="Comida y bebida" sheetId="1" r:id="rId3"/>
    <sheet name="Otros básicos" sheetId="3" r:id="rId4"/>
    <sheet name="Disposición de las sillas" sheetId="5" r:id="rId5"/>
  </sheets>
  <definedNames>
    <definedName name="_xlnm.Print_Area" localSheetId="4">'Disposición de las sillas'!$A$1:$AH$44</definedName>
    <definedName name="CosteBásicoPorInvitado">(PresupuestoTabla1[[#Totals],[Coste]]+PresupuestoTabla2[[#Totals],[Coste]]+TPresupuestoTabla3[[#Totals],[Coste]])/ResumenAsistentes[[#Totals],[Total confirmados]]</definedName>
    <definedName name="EncabezadoTabla1">'Otros básicos'!$B$6</definedName>
    <definedName name="EncabezadoTabla2">'Otros básicos'!$B$17</definedName>
    <definedName name="InvitadosConfirmados">ResumenAsistentes[[#Totals],[Total confirmados]]</definedName>
    <definedName name="RSVPPendientes">COUNTIF(TablaInvitados[¿ASISTIRÁ?],"&lt;&gt;"&amp;"*")</definedName>
    <definedName name="Table3Header">'Otros básicos'!$B$25</definedName>
    <definedName name="TotalAdultos">'Vista general de la fiesta'!$E$9</definedName>
    <definedName name="TotalNiños">'Vista general de la fiesta'!$E$10</definedName>
  </definedNames>
  <calcPr calcId="152511"/>
</workbook>
</file>

<file path=xl/calcChain.xml><?xml version="1.0" encoding="utf-8"?>
<calcChain xmlns="http://schemas.openxmlformats.org/spreadsheetml/2006/main">
  <c r="G11" i="4" l="1"/>
  <c r="F11" i="4"/>
  <c r="U42" i="5" l="1"/>
  <c r="U41" i="5"/>
  <c r="U40" i="5"/>
  <c r="U39" i="5"/>
  <c r="U38" i="5"/>
  <c r="H6" i="4" l="1"/>
  <c r="E10" i="4" l="1"/>
  <c r="E9" i="4"/>
  <c r="E20" i="4" l="1"/>
  <c r="E19" i="4"/>
  <c r="E18" i="4"/>
  <c r="E17" i="4"/>
  <c r="E21" i="4" l="1"/>
  <c r="C30" i="3"/>
  <c r="G20" i="4" s="1"/>
  <c r="H20" i="4" s="1"/>
  <c r="C22" i="3"/>
  <c r="G19" i="4" s="1"/>
  <c r="H19" i="4" s="1"/>
  <c r="C14" i="3"/>
  <c r="G18" i="4" s="1"/>
  <c r="H18" i="4" s="1"/>
  <c r="E25" i="1"/>
  <c r="D25" i="1"/>
  <c r="C25" i="1"/>
  <c r="G17" i="4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F21" i="4"/>
  <c r="D20" i="4"/>
  <c r="D19" i="4"/>
  <c r="D18" i="4"/>
  <c r="F16" i="1" l="1"/>
  <c r="G16" i="1" s="1"/>
  <c r="F18" i="1"/>
  <c r="G18" i="1" s="1"/>
  <c r="F17" i="1"/>
  <c r="G17" i="1" s="1"/>
  <c r="E11" i="4"/>
  <c r="G21" i="4"/>
  <c r="H17" i="4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G9" i="4" l="1"/>
  <c r="T36" i="5"/>
  <c r="G10" i="4"/>
  <c r="H18" i="1"/>
  <c r="I18" i="1"/>
  <c r="I17" i="1"/>
  <c r="H17" i="1"/>
  <c r="I16" i="1"/>
  <c r="H16" i="1"/>
  <c r="I21" i="1"/>
  <c r="H21" i="1"/>
  <c r="I19" i="1"/>
  <c r="H19" i="1"/>
  <c r="I14" i="1"/>
  <c r="H14" i="1"/>
  <c r="I12" i="1"/>
  <c r="H12" i="1"/>
  <c r="I10" i="1"/>
  <c r="H10" i="1"/>
  <c r="I8" i="1"/>
  <c r="H8" i="1"/>
  <c r="I22" i="1"/>
  <c r="H22" i="1"/>
  <c r="I20" i="1"/>
  <c r="H20" i="1"/>
  <c r="I15" i="1"/>
  <c r="H15" i="1"/>
  <c r="I13" i="1"/>
  <c r="H13" i="1"/>
  <c r="I11" i="1"/>
  <c r="H11" i="1"/>
  <c r="I9" i="1"/>
  <c r="H9" i="1"/>
  <c r="I7" i="1"/>
  <c r="H7" i="1"/>
  <c r="H23" i="1"/>
  <c r="I23" i="1"/>
  <c r="I24" i="1"/>
  <c r="H24" i="1"/>
  <c r="H21" i="4"/>
  <c r="F25" i="1"/>
  <c r="I25" i="1" l="1"/>
  <c r="F9" i="4" s="1"/>
  <c r="H9" i="4" s="1"/>
  <c r="G25" i="1"/>
  <c r="H25" i="1"/>
  <c r="F10" i="4" s="1"/>
  <c r="H10" i="4" s="1"/>
  <c r="H11" i="4" l="1"/>
</calcChain>
</file>

<file path=xl/sharedStrings.xml><?xml version="1.0" encoding="utf-8"?>
<sst xmlns="http://schemas.openxmlformats.org/spreadsheetml/2006/main" count="253" uniqueCount="215">
  <si>
    <t>Niños</t>
  </si>
  <si>
    <t>Adultos</t>
  </si>
  <si>
    <t>Total</t>
  </si>
  <si>
    <t>Tazas de pudding</t>
  </si>
  <si>
    <t>Sí</t>
  </si>
  <si>
    <t>No</t>
  </si>
  <si>
    <t>Setas rellenas</t>
  </si>
  <si>
    <t>Apuntes</t>
  </si>
  <si>
    <t>Decoración</t>
  </si>
  <si>
    <t>Globos</t>
  </si>
  <si>
    <t>Coste</t>
  </si>
  <si>
    <t>Comprados</t>
  </si>
  <si>
    <t>Bruschetta</t>
  </si>
  <si>
    <t>Setas rellenas de queso cremoso y salchicha</t>
  </si>
  <si>
    <t>Centros de mesa</t>
  </si>
  <si>
    <t>Otros</t>
  </si>
  <si>
    <t>Fotógrafo</t>
  </si>
  <si>
    <t>Invitaciones</t>
  </si>
  <si>
    <t>Franqueo</t>
  </si>
  <si>
    <t>Alquiler</t>
  </si>
  <si>
    <t>2 horas (de 14h a 16h)</t>
  </si>
  <si>
    <t>Floreros de cristal</t>
  </si>
  <si>
    <t>Mantelería</t>
  </si>
  <si>
    <t>Mesas y sillas</t>
  </si>
  <si>
    <t>Alquiler de sala/recepción</t>
  </si>
  <si>
    <t>10 total</t>
  </si>
  <si>
    <t>Prestado de Laura</t>
  </si>
  <si>
    <t>Vino</t>
  </si>
  <si>
    <t>Botellas de 2 litros</t>
  </si>
  <si>
    <t>Paquetes de zumo</t>
  </si>
  <si>
    <t>Servilletas para el aperitivo</t>
  </si>
  <si>
    <t>Servilletas para la cena</t>
  </si>
  <si>
    <t>Servicio de camareros</t>
  </si>
  <si>
    <t>Bombona de helio</t>
  </si>
  <si>
    <t>Cotillón</t>
  </si>
  <si>
    <t>Pastel</t>
  </si>
  <si>
    <t>Familia 1</t>
  </si>
  <si>
    <t>Familia 2</t>
  </si>
  <si>
    <t>Familia 3</t>
  </si>
  <si>
    <t>Familia 4</t>
  </si>
  <si>
    <t>Familia 5</t>
  </si>
  <si>
    <t>Familia 6</t>
  </si>
  <si>
    <t>Familia 7</t>
  </si>
  <si>
    <t>Familia 8</t>
  </si>
  <si>
    <t>Familia 9</t>
  </si>
  <si>
    <t>Familia 10</t>
  </si>
  <si>
    <t>Familia 11</t>
  </si>
  <si>
    <t>Familia 12</t>
  </si>
  <si>
    <t>Familia 13</t>
  </si>
  <si>
    <t>Familia 14</t>
  </si>
  <si>
    <t>Familia 15</t>
  </si>
  <si>
    <t>Alitas de pollo</t>
  </si>
  <si>
    <t>Humus</t>
  </si>
  <si>
    <t>Bola de queso</t>
  </si>
  <si>
    <t>Helado</t>
  </si>
  <si>
    <t>Surtido de verduras</t>
  </si>
  <si>
    <t>Prepararlo la noche anterior</t>
  </si>
  <si>
    <t>Patatas pita con parmesano</t>
  </si>
  <si>
    <t>Dirección 1</t>
  </si>
  <si>
    <t>Dirección 2</t>
  </si>
  <si>
    <t>Dirección 3</t>
  </si>
  <si>
    <t>Dirección 4</t>
  </si>
  <si>
    <t>Dirección 5</t>
  </si>
  <si>
    <t>Dirección 6</t>
  </si>
  <si>
    <t>Dirección 7</t>
  </si>
  <si>
    <t>Dirección 8</t>
  </si>
  <si>
    <t>Dirección 9</t>
  </si>
  <si>
    <t>Dirección 10</t>
  </si>
  <si>
    <t>Dirección 11</t>
  </si>
  <si>
    <t>Dirección 12</t>
  </si>
  <si>
    <t>Dirección 13</t>
  </si>
  <si>
    <t>Dirección 14</t>
  </si>
  <si>
    <t>Dirección 15</t>
  </si>
  <si>
    <t>Ciudad 1</t>
  </si>
  <si>
    <t>Ciudad 2</t>
  </si>
  <si>
    <t>Ciudad 3</t>
  </si>
  <si>
    <t>Ciudad 4</t>
  </si>
  <si>
    <t>Ciudad 5</t>
  </si>
  <si>
    <t>Ciudad 6</t>
  </si>
  <si>
    <t>Ciudad 7</t>
  </si>
  <si>
    <t>Ciudad 8</t>
  </si>
  <si>
    <t>Ciudad 9</t>
  </si>
  <si>
    <t>Ciudad 10</t>
  </si>
  <si>
    <t>Ciudad 11</t>
  </si>
  <si>
    <t>Ciudad 12</t>
  </si>
  <si>
    <t>Ciudad 13</t>
  </si>
  <si>
    <t>Ciudad 14</t>
  </si>
  <si>
    <t>Ciudad 15</t>
  </si>
  <si>
    <t>Provincia o estado 1</t>
  </si>
  <si>
    <t>Provincia o estado 2</t>
  </si>
  <si>
    <t>Provincia o estado 3</t>
  </si>
  <si>
    <t>Provincia o estado 4</t>
  </si>
  <si>
    <t>Provincia o estado 5</t>
  </si>
  <si>
    <t>Provincia o estado 6</t>
  </si>
  <si>
    <t>Provincia o estado 7</t>
  </si>
  <si>
    <t>Provincia o estado 8</t>
  </si>
  <si>
    <t>Provincia o estado 9</t>
  </si>
  <si>
    <t>Provincia o estado 10</t>
  </si>
  <si>
    <t>Provincia o estado 11</t>
  </si>
  <si>
    <t>Provincia o estado 12</t>
  </si>
  <si>
    <t>Provincia o estado 13</t>
  </si>
  <si>
    <t>Provincia o estado 14</t>
  </si>
  <si>
    <t>Provincia o estado 15</t>
  </si>
  <si>
    <t>Dirección de correo electrónico1</t>
  </si>
  <si>
    <t>Código postal 1</t>
  </si>
  <si>
    <t>Teléfono 1</t>
  </si>
  <si>
    <t>Código postal 2</t>
  </si>
  <si>
    <t>Código postal 3</t>
  </si>
  <si>
    <t>Código postal 4</t>
  </si>
  <si>
    <t>Código postal 5</t>
  </si>
  <si>
    <t>Código postal 6</t>
  </si>
  <si>
    <t>Código postal 7</t>
  </si>
  <si>
    <t>Código postal 8</t>
  </si>
  <si>
    <t>Código postal 9</t>
  </si>
  <si>
    <t>Código postal 10</t>
  </si>
  <si>
    <t>Código postal 11</t>
  </si>
  <si>
    <t>Código postal 12</t>
  </si>
  <si>
    <t>Código postal 13</t>
  </si>
  <si>
    <t>Código postal 14</t>
  </si>
  <si>
    <t>Código postal 15</t>
  </si>
  <si>
    <t>Dirección de correo electrónico2</t>
  </si>
  <si>
    <t>Dirección de correo electrónico3</t>
  </si>
  <si>
    <t>Dirección de correo electrónico4</t>
  </si>
  <si>
    <t>Dirección de correo electrónico5</t>
  </si>
  <si>
    <t>Dirección de correo electrónico6</t>
  </si>
  <si>
    <t>Dirección de correo electrónico7</t>
  </si>
  <si>
    <t>Dirección de correo electrónico8</t>
  </si>
  <si>
    <t>Dirección de correo electrónico9</t>
  </si>
  <si>
    <t>Dirección de correo electrónico10</t>
  </si>
  <si>
    <t>Dirección de correo electrónico11</t>
  </si>
  <si>
    <t>Dirección de correo electrónico12</t>
  </si>
  <si>
    <t>Dirección de correo electrónico13</t>
  </si>
  <si>
    <t>Dirección de correo electrónico14</t>
  </si>
  <si>
    <t>Dirección de correo electrónico15</t>
  </si>
  <si>
    <t>Teléfono 2</t>
  </si>
  <si>
    <t>Teléfono 3</t>
  </si>
  <si>
    <t>Teléfono 4</t>
  </si>
  <si>
    <t>Teléfono 5</t>
  </si>
  <si>
    <t>Teléfono 6</t>
  </si>
  <si>
    <t>Teléfono 7</t>
  </si>
  <si>
    <t>Teléfono 8</t>
  </si>
  <si>
    <t>Teléfono 9</t>
  </si>
  <si>
    <t>Teléfono 10</t>
  </si>
  <si>
    <t>Teléfono 11</t>
  </si>
  <si>
    <t>Teléfono 12</t>
  </si>
  <si>
    <t>Teléfono 13</t>
  </si>
  <si>
    <t>Teléfono 14</t>
  </si>
  <si>
    <t>Teléfono 15</t>
  </si>
  <si>
    <t xml:space="preserve">Tomate y albahaca </t>
  </si>
  <si>
    <t>Comprado en la pollería local</t>
  </si>
  <si>
    <t>Encargar en la panadería local</t>
  </si>
  <si>
    <t>Cristalería</t>
  </si>
  <si>
    <t>*1 cuadrado= aproximadamente 0,3 metros cuadrados</t>
  </si>
  <si>
    <t>Disposición de las sillas</t>
  </si>
  <si>
    <t>(Espacio deseado entre mesas: 1 metro)</t>
  </si>
  <si>
    <t>Total confirmados</t>
  </si>
  <si>
    <t>Refrescos</t>
  </si>
  <si>
    <t>Comida y bebida</t>
  </si>
  <si>
    <t>Introduzca el coste y las consumiciones aproximadas para calcular automáticamente el total de unidades y el coste por consumición en función del total de asistentes</t>
  </si>
  <si>
    <t>Incluido en el alquiler del local</t>
  </si>
  <si>
    <t>De 14h a 16h</t>
  </si>
  <si>
    <t>El cumpleaños de 75 años de la abuela</t>
  </si>
  <si>
    <t>Comida</t>
  </si>
  <si>
    <t>Salmón ahumado</t>
  </si>
  <si>
    <t>Panecillos</t>
  </si>
  <si>
    <t>Queso cremoso</t>
  </si>
  <si>
    <t>Alcaparras</t>
  </si>
  <si>
    <t>4 bolsas: surtido</t>
  </si>
  <si>
    <t>3 botes</t>
  </si>
  <si>
    <t>2 tubos grandes</t>
  </si>
  <si>
    <t>Surtido: queso cremoso, queso curado con nueces</t>
  </si>
  <si>
    <t>Galletas saladas</t>
  </si>
  <si>
    <t>Surtido</t>
  </si>
  <si>
    <t>Manzana y uva blanca</t>
  </si>
  <si>
    <t>Comprar paquetes de vainilla y chocolate</t>
  </si>
  <si>
    <t>Zanahoria, apio, brócoli, coliflor, pimientos verdes y rojos</t>
  </si>
  <si>
    <t>Puede usar cualquiera de las siguientes disposiciones de mesa:</t>
  </si>
  <si>
    <t>Casa de la tía Rosa</t>
  </si>
  <si>
    <t>Equipamiento y provisiones</t>
  </si>
  <si>
    <t>Vista general de la fiesta</t>
  </si>
  <si>
    <t>EVENTO</t>
  </si>
  <si>
    <t>FECHA</t>
  </si>
  <si>
    <t>HORA</t>
  </si>
  <si>
    <t>UBICACIÓN</t>
  </si>
  <si>
    <t>RESUMEN DE INVITADOS</t>
  </si>
  <si>
    <t>RESUMEN DE PRESUPUESTO</t>
  </si>
  <si>
    <t>ARTÍCULO</t>
  </si>
  <si>
    <t>RECUENTO</t>
  </si>
  <si>
    <t>IMPORTE DE PRESUPUESTO</t>
  </si>
  <si>
    <t>COSTE TOTAL</t>
  </si>
  <si>
    <t>DIFERENCIA</t>
  </si>
  <si>
    <t>Invitados confirmados</t>
  </si>
  <si>
    <t>COSTES POR INVITADO</t>
  </si>
  <si>
    <t>Lista de invitados</t>
  </si>
  <si>
    <t>Otros básicos</t>
  </si>
  <si>
    <t>NOMBRE</t>
  </si>
  <si>
    <t>DIRECCIÓN</t>
  </si>
  <si>
    <t>CIUDAD</t>
  </si>
  <si>
    <t>Provincia o estado</t>
  </si>
  <si>
    <t>CÓDIGO POSTAL</t>
  </si>
  <si>
    <t>TELÉFONO</t>
  </si>
  <si>
    <t>CORREO ELECTRÓNICO</t>
  </si>
  <si>
    <t>¿ASISTIRÁ?</t>
  </si>
  <si>
    <t>NIÑOS</t>
  </si>
  <si>
    <t>ADULTOS</t>
  </si>
  <si>
    <t>TOTAL</t>
  </si>
  <si>
    <t>ARTÍCULO DE BEBIDA O COMIDA</t>
  </si>
  <si>
    <t>RACIÓN POR NIÑO</t>
  </si>
  <si>
    <t>RACIÓN POR ADULTO</t>
  </si>
  <si>
    <t>TOTAL DE RACIONES</t>
  </si>
  <si>
    <t>COSTE POR RACIÓN</t>
  </si>
  <si>
    <t>COSTE POR NIÑO</t>
  </si>
  <si>
    <t>COSTE POR ADULTO</t>
  </si>
  <si>
    <t>NOTAS</t>
  </si>
  <si>
    <t>VISTA GENERAL DE CONFIRMACIÓN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</si>
</sst>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[&lt;=9999999]###\-####;\(###\)\ ###\-####"/>
    <numFmt numFmtId="166" formatCode="#,##0.00\ &quot;€&quot;"/>
    <numFmt numFmtId="167" formatCode="#,##0.00_)\ &quot;€&quot;;[Red]\(#,##0.00\ &quot;€&quot;\)"/>
    <numFmt numFmtId="168" formatCode="[$-C0A]d\ &quot;de&quot;\ mmmm\ &quot;de&quot;\ yyyy;@"/>
  </numFmts>
  <fonts count="25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charset val="186"/>
      <scheme val="minor"/>
    </font>
    <font>
      <b/>
      <sz val="12"/>
      <color theme="1" tint="0.2499465926084170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164" fontId="0" fillId="0" borderId="6" xfId="0" applyNumberFormat="1" applyFont="1" applyFill="1" applyBorder="1" applyAlignment="1">
      <alignment horizontal="right" vertical="center" indent="2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 indent="1"/>
    </xf>
    <xf numFmtId="166" fontId="22" fillId="0" borderId="0" xfId="0" applyNumberFormat="1" applyFont="1" applyFill="1" applyBorder="1" applyAlignment="1">
      <alignment horizontal="right" vertical="center" indent="1"/>
    </xf>
    <xf numFmtId="166" fontId="23" fillId="0" borderId="0" xfId="0" applyNumberFormat="1" applyFont="1" applyFill="1" applyBorder="1" applyAlignment="1">
      <alignment horizontal="right" vertical="center" indent="1"/>
    </xf>
    <xf numFmtId="166" fontId="0" fillId="0" borderId="7" xfId="0" applyNumberFormat="1" applyFont="1" applyFill="1" applyBorder="1" applyAlignment="1">
      <alignment horizontal="right" vertical="center" indent="3"/>
    </xf>
    <xf numFmtId="166" fontId="0" fillId="0" borderId="6" xfId="0" applyNumberFormat="1" applyFont="1" applyFill="1" applyBorder="1" applyAlignment="1">
      <alignment horizontal="right" vertical="center" indent="2"/>
    </xf>
    <xf numFmtId="166" fontId="0" fillId="0" borderId="14" xfId="0" applyNumberFormat="1" applyBorder="1" applyAlignment="1">
      <alignment horizontal="right" vertical="center" indent="1"/>
    </xf>
    <xf numFmtId="166" fontId="0" fillId="0" borderId="7" xfId="0" applyNumberFormat="1" applyFont="1" applyFill="1" applyBorder="1" applyAlignment="1">
      <alignment horizontal="right" vertical="center" indent="2"/>
    </xf>
    <xf numFmtId="0" fontId="24" fillId="0" borderId="0" xfId="0" applyFont="1" applyAlignment="1">
      <alignment horizontal="right" vertical="top"/>
    </xf>
    <xf numFmtId="167" fontId="0" fillId="0" borderId="0" xfId="0" applyNumberFormat="1" applyAlignment="1">
      <alignment horizontal="right" vertical="center" indent="1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8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Encabezado 1" xfId="8" builtinId="16" customBuiltin="1"/>
    <cellStyle name="Heading 1 2" xfId="6"/>
    <cellStyle name="Normal" xfId="0" builtinId="0" customBuiltin="1"/>
    <cellStyle name="Normal 2" xfId="2"/>
    <cellStyle name="Normal 3" xfId="7"/>
    <cellStyle name="Normal_Graph Paper (combined)" xfId="3"/>
    <cellStyle name="Título" xfId="1" builtinId="15" customBuiltin="1"/>
    <cellStyle name="Título 2" xfId="9" builtinId="17" customBuiltin="1"/>
    <cellStyle name="Título 3" xfId="10" builtinId="18" customBuiltin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relativeIndent="-1" justifyLastLine="0" shrinkToFit="0" readingOrder="0"/>
    </dxf>
    <dxf>
      <numFmt numFmtId="166" formatCode="#,##0.00\ &quot;€&quot;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alignment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170" formatCode="&quot;$&quot;#,##0.00_);[Red]\(&quot;$&quot;#,##0.00\)"/>
      <alignment horizontal="right" vertical="center" textRotation="0" wrapText="0" indent="1" justifyLastLine="0" shrinkToFit="0" readingOrder="0"/>
    </dxf>
    <dxf>
      <numFmt numFmtId="167" formatCode="#,##0.00_)\ &quot;€&quot;;[Red]\(#,##0.00\ &quot;€&quot;\)"/>
      <alignment horizontal="right" vertical="center" textRotation="0" wrapText="0" indent="1" justifyLastLine="0" shrinkToFit="0" readingOrder="0"/>
      <border>
        <left style="thin">
          <color theme="3" tint="0.39994506668294322"/>
        </left>
      </border>
    </dxf>
    <dxf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4"/>
      <tableStyleElement type="headerRow" dxfId="83"/>
      <tableStyleElement type="totalRow" dxfId="82"/>
    </tableStyle>
    <tableStyle name="Party Planner 2" pivot="0" count="3">
      <tableStyleElement type="wholeTable" dxfId="81"/>
      <tableStyleElement type="headerRow" dxfId="80"/>
      <tableStyleElement type="totalRow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ista de invitados'!A1"/><Relationship Id="rId2" Type="http://schemas.openxmlformats.org/officeDocument/2006/relationships/hyperlink" Target="#'Otros b&#225;sicos'!A1"/><Relationship Id="rId1" Type="http://schemas.openxmlformats.org/officeDocument/2006/relationships/hyperlink" Target="#'Comida y bebid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Vista general de la fies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Vista general de la fiesta'!A1"/><Relationship Id="rId1" Type="http://schemas.openxmlformats.org/officeDocument/2006/relationships/hyperlink" Target="#'Otros b&#225;sic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ida y bebida'!A1"/><Relationship Id="rId1" Type="http://schemas.openxmlformats.org/officeDocument/2006/relationships/hyperlink" Target="#'Vista general de la fies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Comida y bebida" descr="&quot;&quot;" title="Comida y bebida (botón de navegación)">
          <a:hlinkClick xmlns:r="http://schemas.openxmlformats.org/officeDocument/2006/relationships" r:id="rId1" tooltip="Haga clic para ver los detalles de comida y bebida"/>
        </xdr:cNvPr>
        <xdr:cNvSpPr/>
      </xdr:nvSpPr>
      <xdr:spPr>
        <a:xfrm>
          <a:off x="7519987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s-ES" altLang="zh-CN" sz="12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COMIDA Y BEBIDA</a:t>
          </a:r>
          <a:endParaRPr lang="en-US" sz="1200" b="1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254025</xdr:colOff>
      <xdr:row>2</xdr:row>
      <xdr:rowOff>474345</xdr:rowOff>
    </xdr:to>
    <xdr:sp macro="" textlink="">
      <xdr:nvSpPr>
        <xdr:cNvPr id="4" name="Otros productos básicos" descr="&quot;&quot;" title="Otros productos básicos (botón de navegación)">
          <a:hlinkClick xmlns:r="http://schemas.openxmlformats.org/officeDocument/2006/relationships" r:id="rId2" tooltip="Haga clic para ver detalles de otros productos básicos"/>
        </xdr:cNvPr>
        <xdr:cNvSpPr/>
      </xdr:nvSpPr>
      <xdr:spPr>
        <a:xfrm>
          <a:off x="10487025" y="695325"/>
          <a:ext cx="23400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OTROS PRODUCTOS BÁSICOS</a:t>
          </a:r>
        </a:p>
      </xdr:txBody>
    </xdr:sp>
    <xdr:clientData fPrintsWithSheet="0"/>
  </xdr:twoCellAnchor>
  <xdr:twoCellAnchor>
    <xdr:from>
      <xdr:col>4</xdr:col>
      <xdr:colOff>180973</xdr:colOff>
      <xdr:row>2</xdr:row>
      <xdr:rowOff>200025</xdr:rowOff>
    </xdr:from>
    <xdr:to>
      <xdr:col>5</xdr:col>
      <xdr:colOff>670558</xdr:colOff>
      <xdr:row>2</xdr:row>
      <xdr:rowOff>474345</xdr:rowOff>
    </xdr:to>
    <xdr:sp macro="" textlink="">
      <xdr:nvSpPr>
        <xdr:cNvPr id="6" name="Guest List" descr="&quot;&quot;" title="Guest List (botón de navegación)">
          <a:hlinkClick xmlns:r="http://schemas.openxmlformats.org/officeDocument/2006/relationships" r:id="rId3" tooltip="Haga clic para ver la lista de invitados"/>
        </xdr:cNvPr>
        <xdr:cNvSpPr/>
      </xdr:nvSpPr>
      <xdr:spPr>
        <a:xfrm>
          <a:off x="5638798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s-ES" altLang="zh-CN" sz="12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LISTA DE INVITADOS</a:t>
          </a:r>
          <a:endParaRPr lang="en-US" sz="1200" b="1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895350</xdr:colOff>
      <xdr:row>13</xdr:row>
      <xdr:rowOff>161925</xdr:rowOff>
    </xdr:from>
    <xdr:to>
      <xdr:col>7</xdr:col>
      <xdr:colOff>1107675</xdr:colOff>
      <xdr:row>15</xdr:row>
      <xdr:rowOff>77475</xdr:rowOff>
    </xdr:to>
    <xdr:sp macro="" textlink="">
      <xdr:nvSpPr>
        <xdr:cNvPr id="1224" name="Sugerencia" descr="Escriba elementos individuales en las hojas Comida y bebida y Otros productos básicos para calcular el coste total de forma automática." title="Sugerencia de entrada de datos"/>
        <xdr:cNvSpPr txBox="1"/>
      </xdr:nvSpPr>
      <xdr:spPr>
        <a:xfrm>
          <a:off x="8172450" y="4133850"/>
          <a:ext cx="3708000" cy="4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/>
          <a:r>
            <a:rPr lang="es-ES" altLang="zh-CN" sz="100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Escriba elementos individuales en las hojas Comida y bebida y Otros productos básicos para calcular el coste total de forma automática.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Borde de título" descr="Personalizar patrón" title="Borde de título"/>
        <xdr:cNvGrpSpPr/>
      </xdr:nvGrpSpPr>
      <xdr:grpSpPr>
        <a:xfrm>
          <a:off x="0" y="0"/>
          <a:ext cx="1321964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Grupo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Grupo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Forma libre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Forma libre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Forma libre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Forma libre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Forma libre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Forma libre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Forma libre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Forma libre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Forma libre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Forma libre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Forma libre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Forma libre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Forma libre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Forma libre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Forma libre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Forma libre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Forma libre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Forma libre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Forma libre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Forma libre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Forma libre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Forma libre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Forma libre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Forma libre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Forma libre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Forma libre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Forma libre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Forma libre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Forma libre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Forma libre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Forma libre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Forma libre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Forma libre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Forma libre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Forma libre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Forma libre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Forma libre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Forma libre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Forma libre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Forma libre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Forma libre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Forma libre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Forma libre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Forma libre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Forma libre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Forma libre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Forma libre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Forma libre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Forma libre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Forma libre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Forma libre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Forma libre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Forma libre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Forma libre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Forma libre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Forma libre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Forma libre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Forma libre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Forma libre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Forma libre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Forma libre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Forma libre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Forma libre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Forma libre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Forma libre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Forma libre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Forma libre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Forma libre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Forma libre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Forma libre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Forma libre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Forma libre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Forma libre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Forma libre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Forma libre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Forma libre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Forma libre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Forma libre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Forma libre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Forma libre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Forma libre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Forma libre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Forma libre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Forma libre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Forma libre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Forma libre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Forma libre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Forma libre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Forma libre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Forma libre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Forma libre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Forma libre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Forma libre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Forma libre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Forma libre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Forma libre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Forma libre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Forma libre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Forma libre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Forma libre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Forma libre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Forma libre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Forma libre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Forma libre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Forma libre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Forma libre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Forma libre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Forma libre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Forma libre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Forma libre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Forma libre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Forma libre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Forma libre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Forma libre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Forma libre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Forma libre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Forma libre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Forma libre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Forma libre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Forma libre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Forma libre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Forma libre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Forma libre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Forma libre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Forma libre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Forma libre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Forma libre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Forma libre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Forma libre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Forma libre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Forma libre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Forma libre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Forma libre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Forma libre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Forma libre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Forma libre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Forma libre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Forma libre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Forma libre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Forma libre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Forma libre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Forma libre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Forma libre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Forma libre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Forma libre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Forma libre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Forma libre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Forma libre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Forma libre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Forma libre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Forma libre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Forma libre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Forma libre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Forma libre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Forma libre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Forma libre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Forma libre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Forma libre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Forma libre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Forma libre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Forma libre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Forma libre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Forma libre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Forma libre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Forma libre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Forma libre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Forma libre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Forma libre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Forma libre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Forma libre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Forma libre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Forma libre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Forma libre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Forma libre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Forma libre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Forma libre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Forma libre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Forma libre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Forma libre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Forma libre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Forma libre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Forma libre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Forma libre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Forma libre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Forma libre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Forma libre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Forma libre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Forma libre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Forma libre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Forma libre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Forma libre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Forma libre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Forma libre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Forma libre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Forma libre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Forma libre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Forma libre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Forma libre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Forma libre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Forma libre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Forma libre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Forma libre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Forma libre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Forma libre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Forma libre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Forma libre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Forma libre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Forma libre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Forma libre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Forma libre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Forma libre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Forma libre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Forma libre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Forma libre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Forma libre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Forma libre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Forma libre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Forma libre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Forma libre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Forma libre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Forma libre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Forma libre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Forma libre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Forma libre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Forma libre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Forma libre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Forma libre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Forma libre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Forma libre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Forma libre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Forma libre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Rectangle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Forma libre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Forma libre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Forma libre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Forma libre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Forma libre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Forma libre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Forma libre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Forma libre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Forma libre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Forma libre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Forma libre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Forma libre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Forma libre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Forma libre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Forma libre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Forma libre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Forma libre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Forma libre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Forma libre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Forma libre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Forma libre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Forma libre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Forma libre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Forma libre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Forma libre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Forma libre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Forma libre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Forma libre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Forma libre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Forma libre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Forma libre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Forma libre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Forma libre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Forma libre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Forma libre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Forma libre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Forma libre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Forma libre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Forma libre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Forma libre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Forma libre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Forma libre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Forma libre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Forma libre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Forma libre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Forma libre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Forma libre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Forma libre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Forma libre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Forma libre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Forma libre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Forma libre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Forma libre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Borde de título" descr="Personalizar patrón" title="Borde de título"/>
        <xdr:cNvGrpSpPr/>
      </xdr:nvGrpSpPr>
      <xdr:grpSpPr>
        <a:xfrm>
          <a:off x="0" y="0"/>
          <a:ext cx="16123721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Grupo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Forma lib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b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b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b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b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b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b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b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b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b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b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b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b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b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b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b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b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b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b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b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b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b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b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b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b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b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b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b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b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b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b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b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b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b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b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b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b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b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b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b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b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b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b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b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b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b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b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b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b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b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b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b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b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b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b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b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b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b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b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b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b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b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b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b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b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b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b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b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b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b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b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b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b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b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b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b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b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b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b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b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b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b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b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b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b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b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b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Forma lib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Forma lib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Forma lib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Forma lib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Forma lib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Forma lib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Forma lib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Forma lib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Forma lib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Forma lib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Forma lib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Forma lib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Forma lib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Forma lib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Forma lib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Forma lib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Forma lib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Forma lib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Forma lib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Forma lib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Forma lib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Forma lib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Forma lib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Forma lib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Forma lib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Forma lib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Forma lib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Forma lib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Forma lib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Forma lib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Forma lib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Forma lib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Forma lib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Forma lib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Forma lib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Forma lib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Forma lib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Forma lib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Forma lib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Forma lib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Forma lib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Forma lib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Forma lib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Forma lib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Forma lib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Forma lib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Forma lib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Forma lib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Forma lib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Forma lib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Forma lib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Forma lib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Forma lib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Forma lib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Forma lib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Forma lib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Forma lib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Forma lib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Forma lib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Forma lib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Forma lib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Forma lib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Forma lib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Forma lib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Forma lib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Forma lib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Forma lib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Forma lib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Forma lib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Forma lib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Forma lib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Forma lib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Forma lib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Forma lib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Forma lib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Forma lib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Forma lib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Forma lib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Forma lib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Forma lib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Forma lib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Forma lib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Forma lib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Forma lib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Forma lib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Forma lib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Forma lib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Forma lib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Forma lib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Forma lib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Forma lib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Forma lib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Forma lib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Forma lib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Forma lib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Forma lib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Forma lib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Forma lib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Forma lib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Forma lib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Forma lib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Forma lib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Forma lib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Forma lib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Forma lib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Forma lib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Forma lib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Forma lib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Forma lib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Forma lib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Forma lib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Forma lib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Forma lib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Forma lib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Forma lib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Forma lib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Forma lib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Forma lib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Forma lib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Forma lib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Forma lib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Forma lib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Forma lib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Forma lib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Forma lib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Forma lib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Forma lib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Forma lib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Forma lib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Forma lib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Forma lib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Forma lib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Forma lib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Forma lib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Forma lib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Forma lib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Forma lib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Forma lib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Forma lib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Forma lib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Forma lib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Forma lib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Forma lib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Forma lib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Rectangle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Forma lib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Forma lib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Forma lib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Forma lib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Forma lib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Forma lib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Forma lib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Forma lib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Forma lib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Forma lib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Forma lib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Forma lib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Forma lib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Forma lib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Forma lib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Forma lib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Forma lib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Forma lib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Forma lib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Forma lib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Forma lib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Forma lib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Forma lib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Forma lib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Forma lib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Forma lib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Forma lib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Forma lib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Forma lib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Forma lib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Forma lib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Forma lib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Forma lib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Forma lib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Forma lib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Forma lib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Forma lib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Forma lib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Forma lib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Forma lib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Forma lib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Forma lib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Forma lib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Forma lib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Forma lib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Forma lib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Forma lib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Forma lib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Forma lib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Forma lib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Forma lib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Forma lib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Forma lib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Forma libre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Forma libre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Forma libre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Forma libre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Forma libre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Forma libre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Forma libre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Forma libre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Forma libre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Forma libre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Forma libre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Forma libre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Forma libre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Forma libre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Forma libre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Forma libre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Forma libre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Forma libre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Forma libre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Forma libre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Forma libre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Forma libre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Forma libre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Forma libre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Forma libre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Forma libre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Forma libre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Forma libre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Forma libre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Forma libre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Forma libre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Forma libre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Forma libre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Forma libre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Forma libre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Forma libre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Forma libre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Forma libre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Forma libre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Forma libre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Forma libre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Forma libre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Forma libre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Forma libre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Forma libre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Forma libre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Forma libre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Forma libre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Forma libre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Forma libre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Forma libre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Forma libre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Forma libre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Forma libre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Forma libre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Forma libre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Forma libre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904876</xdr:colOff>
      <xdr:row>2</xdr:row>
      <xdr:rowOff>200025</xdr:rowOff>
    </xdr:from>
    <xdr:to>
      <xdr:col>12</xdr:col>
      <xdr:colOff>227551</xdr:colOff>
      <xdr:row>2</xdr:row>
      <xdr:rowOff>474345</xdr:rowOff>
    </xdr:to>
    <xdr:sp macro="" textlink="">
      <xdr:nvSpPr>
        <xdr:cNvPr id="2777" name="Introducción a la fiesta" descr="&quot;&quot;" title="Introducción (botón de navegación) ">
          <a:hlinkClick xmlns:r="http://schemas.openxmlformats.org/officeDocument/2006/relationships" r:id="rId1" tooltip="Haga clic para ver la introducción a la fiesta"/>
        </xdr:cNvPr>
        <xdr:cNvSpPr/>
      </xdr:nvSpPr>
      <xdr:spPr>
        <a:xfrm>
          <a:off x="12763501" y="695325"/>
          <a:ext cx="23040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INTRODUCCIÓN A LA FIESTA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Grupo 2257" descr="Personalizar patrón" title="Borde de título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Grupo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Forma lib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Forma lib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Forma lib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Forma lib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Forma lib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Forma lib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Forma lib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Forma lib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Forma lib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Forma lib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Forma lib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Forma lib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Forma lib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Forma lib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Forma lib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Forma lib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Forma lib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Forma lib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Forma lib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Forma lib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Forma lib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Forma lib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Forma lib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Forma lib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Forma lib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Forma lib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Forma lib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Forma lib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Forma lib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Forma lib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Forma lib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Forma lib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Forma lib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Forma lib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Forma lib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Forma lib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Forma lib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Forma lib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Forma lib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Forma lib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Forma lib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Forma lib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Forma lib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Forma lib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Forma lib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Forma lib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Forma lib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Forma lib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Forma lib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Forma lib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Forma lib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Forma lib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Forma lib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Forma lib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Forma lib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Forma lib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Forma lib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Forma lib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Forma lib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Forma lib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Forma lib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Forma lib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Forma lib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Forma lib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Forma lib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Forma lib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Forma lib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Forma lib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Forma lib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Forma lib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Forma lib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Forma lib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Forma lib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Forma lib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Forma lib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Forma lib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Forma lib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Forma lib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Forma lib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Forma lib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Forma lib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Forma lib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Forma lib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Forma lib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Forma lib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Forma lib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Forma lib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Forma lib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Forma lib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Forma lib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Forma lib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Forma lib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Forma lib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Forma lib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Forma lib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Forma lib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Forma lib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Forma lib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Forma lib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Forma lib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Forma lib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Forma lib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Forma lib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Forma lib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Forma lib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Forma lib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Forma lib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Forma lib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Forma lib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Forma lib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Forma lib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Forma lib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Forma lib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b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b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b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b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b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b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b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b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b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b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b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b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b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b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b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b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b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b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b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b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b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b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b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b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b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b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b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b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b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b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b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b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b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b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b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b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b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b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b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b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b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b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b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b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b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b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b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b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b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b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b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b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b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b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b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b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b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b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b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b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b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b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b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b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b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b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b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b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b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b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b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b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b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b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b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b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b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b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b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b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b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b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b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b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b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b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Forma lib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Forma lib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Forma lib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Forma lib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Forma lib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Forma lib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Forma lib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Forma lib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Forma lib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Forma lib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Forma lib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Forma lib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Forma lib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Forma lib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Forma lib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Forma lib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Forma lib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Forma lib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Forma lib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Forma lib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Forma lib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Forma lib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Forma lib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Forma lib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Forma lib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Forma lib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Forma lib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Forma lib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Forma lib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Forma lib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Forma lib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Forma lib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Rectangle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Forma lib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Forma lib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Forma lib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Forma lib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Forma lib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Forma lib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Forma lib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Forma lib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Forma lib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Forma lib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Forma lib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Forma lib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Forma lib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Forma lib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Forma lib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Forma lib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Forma lib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Forma lib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Forma lib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Forma lib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Forma lib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Forma lib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Forma lib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Forma lib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Forma lib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Forma lib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Forma lib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Forma lib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Forma lib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Forma lib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Forma lib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Forma lib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Forma lib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Forma lib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Forma lib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Forma lib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Forma lib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Forma lib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Forma lib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Forma lib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Forma lib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Forma lib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Forma lib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Forma lib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Forma lib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Forma lib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Forma lib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Forma lib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Forma lib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Forma lib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Forma lib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Forma lib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Forma lib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Forma libre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Forma libre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Forma libre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Forma libre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Forma libre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Forma libre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Forma libre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Forma libre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Forma libre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Forma libre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Forma libre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Forma libre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Forma libre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Forma libre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Forma libre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Forma libre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Forma libre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Forma libre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Forma libre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Forma libre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Forma libre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Forma libre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Forma libre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Forma libre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Forma libre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Forma libre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Forma libre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Forma libre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Forma libre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Forma libre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Forma libre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Forma libre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Forma libre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Forma libre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Forma libre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Forma libre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Forma libre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Forma libre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Forma libre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Forma libre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Forma libre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Forma libre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Forma libre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Forma libre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Forma libre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Forma libre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Forma libre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Forma libre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Forma libre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Forma libre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Forma libre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Forma libre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Forma libre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Forma libre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Forma libre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Forma libre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Forma libre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695325</xdr:colOff>
      <xdr:row>2</xdr:row>
      <xdr:rowOff>200025</xdr:rowOff>
    </xdr:from>
    <xdr:to>
      <xdr:col>9</xdr:col>
      <xdr:colOff>2111400</xdr:colOff>
      <xdr:row>2</xdr:row>
      <xdr:rowOff>474345</xdr:rowOff>
    </xdr:to>
    <xdr:sp macro="" textlink="">
      <xdr:nvSpPr>
        <xdr:cNvPr id="2605" name="Otros productos básicos" descr="&quot;&quot;" title="Otros productos básicos (botón de navegación)">
          <a:hlinkClick xmlns:r="http://schemas.openxmlformats.org/officeDocument/2006/relationships" r:id="rId1" tooltip="Haga clic para ver detalles de otros productos básicos"/>
        </xdr:cNvPr>
        <xdr:cNvSpPr/>
      </xdr:nvSpPr>
      <xdr:spPr>
        <a:xfrm>
          <a:off x="8820150" y="695325"/>
          <a:ext cx="23400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OTROS PRODUCTOS BÁSICOS</a:t>
          </a:r>
        </a:p>
      </xdr:txBody>
    </xdr:sp>
    <xdr:clientData fPrintsWithSheet="0"/>
  </xdr:twoCellAnchor>
  <xdr:twoCellAnchor>
    <xdr:from>
      <xdr:col>9</xdr:col>
      <xdr:colOff>2286000</xdr:colOff>
      <xdr:row>2</xdr:row>
      <xdr:rowOff>200025</xdr:rowOff>
    </xdr:from>
    <xdr:to>
      <xdr:col>10</xdr:col>
      <xdr:colOff>256125</xdr:colOff>
      <xdr:row>2</xdr:row>
      <xdr:rowOff>474345</xdr:rowOff>
    </xdr:to>
    <xdr:sp macro="" textlink="">
      <xdr:nvSpPr>
        <xdr:cNvPr id="2606" name="Otros productos básicos" descr="&quot;&quot;" title="Introducción (botón de navegación) ">
          <a:hlinkClick xmlns:r="http://schemas.openxmlformats.org/officeDocument/2006/relationships" r:id="rId2" tooltip="Haga clic para ver la introducción a la fiesta"/>
        </xdr:cNvPr>
        <xdr:cNvSpPr/>
      </xdr:nvSpPr>
      <xdr:spPr>
        <a:xfrm>
          <a:off x="11334750" y="695325"/>
          <a:ext cx="23040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INTRODUCCIÓN A LA FIESTA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Autoforma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Autoforma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Autoforma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Borde de título" descr="Personalizar patrón" title="Borde de título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Grupo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Forma libre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Forma libre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Forma libre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Forma libre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Forma libre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Forma libre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Forma libre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Forma libre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Forma libre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Forma libre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Forma libre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Forma libre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Forma libre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Forma libre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Forma libre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Forma libre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Forma libre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Forma libre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Forma libre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Forma libre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Forma libre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Forma libre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Forma libre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Forma libre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Forma libre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Forma libre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Forma libre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Forma libre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Forma libre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Forma libre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Forma libre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Forma libre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Forma libre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Forma libre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Forma libre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Forma libre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Forma libre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Forma libre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Forma libre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Forma libre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Forma libre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Forma libre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Forma libre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Forma libre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Forma libre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Forma libre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Forma libre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Forma libre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Forma libre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Forma libre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Forma libre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Forma libre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Forma libre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Forma libre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Forma libre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Forma libre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Forma libre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Forma libre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Forma libre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Forma libre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Forma libre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Forma libre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Forma libre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Forma libre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Forma libre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Forma libre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Forma libre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Forma libre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Forma libre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Forma libre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Forma libre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Forma libre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Forma libre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Forma libre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Forma libre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Forma libre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Forma libre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Forma libre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Forma libre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Forma libre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Forma libre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Forma libre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Forma libre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Forma libre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Forma libre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Forma libre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Forma libre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Forma libre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Forma libre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Forma libre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Forma libre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Forma libre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Forma libre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Forma libre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Forma libre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Forma libre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Forma libre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Forma libre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Forma libre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Forma libre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Forma libre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Forma libre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Forma libre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Forma libre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Forma libre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Forma libre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Forma libre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Forma libre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Forma libre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Forma libre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Forma libre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Forma libre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Forma libre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Forma libre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Forma libre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Forma libre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Forma libre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Forma libre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Forma libre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Forma libre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Forma libre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Forma libre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Forma libre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Forma libre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Forma libre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Forma libre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Forma libre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Forma libre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Forma libre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Forma libre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Forma libre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Forma libre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Forma libre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Forma libre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Forma libre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Forma libre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Forma libre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Forma libre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Forma libre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Forma libre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Forma libre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Forma libre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Forma libre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Forma libre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Forma libre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Forma libre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Forma libre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Forma libre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Forma libre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Forma libre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Forma libre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Forma libre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Forma libre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Forma libre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Forma libre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Forma libre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Forma libre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Forma libre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Forma libre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Forma libre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Forma libre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Forma libre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Forma libre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Forma libre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Forma libre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Forma libre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Forma libre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Forma libre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Forma libre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Forma libre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Forma libre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Forma libre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Forma libre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Forma libre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Forma libre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Forma libre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Forma libre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Forma libre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Forma libre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Forma libre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Forma libre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Forma libre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Forma libre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Forma libre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Forma libre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Forma libre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Forma libre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Forma libre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Forma libre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Forma libre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Forma libre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Forma libre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Forma libre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Forma libre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Forma libre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Forma libre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Forma libre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Forma libre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Forma libre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Forma libre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Forma libre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Forma libre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Forma libre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Forma libre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Forma libre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Forma libre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Forma libre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Forma libre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Forma libre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Forma libre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Forma libre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Forma libre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Forma libre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Forma libre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Forma libre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Forma libre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Forma libre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Forma libre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Forma libre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Forma libre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Forma libre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Forma libre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Forma libre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Forma libre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Forma libre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Forma libre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Forma libre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Forma libre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Forma libre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Forma libre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Forma libre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Rectangle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Forma libre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Forma libre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Forma libre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Forma libre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Forma libre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Forma libre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Forma libre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Forma libre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Forma libre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Forma libre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Forma libre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Forma libre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Forma libre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Forma libre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Forma libre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Forma libre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Forma libre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Forma libre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Forma libre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Forma libre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Forma libre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Forma libre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Forma libre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2028825</xdr:colOff>
      <xdr:row>2</xdr:row>
      <xdr:rowOff>209550</xdr:rowOff>
    </xdr:from>
    <xdr:to>
      <xdr:col>5</xdr:col>
      <xdr:colOff>256125</xdr:colOff>
      <xdr:row>2</xdr:row>
      <xdr:rowOff>483870</xdr:rowOff>
    </xdr:to>
    <xdr:sp macro="" textlink="">
      <xdr:nvSpPr>
        <xdr:cNvPr id="1820" name="Introducción a la fiesta" descr="&quot;&quot;" title="Introducción (botón de navegación) ">
          <a:hlinkClick xmlns:r="http://schemas.openxmlformats.org/officeDocument/2006/relationships" r:id="rId1" tooltip="Haga clic para ver la introducción a la fiesta"/>
        </xdr:cNvPr>
        <xdr:cNvSpPr/>
      </xdr:nvSpPr>
      <xdr:spPr>
        <a:xfrm>
          <a:off x="7715250" y="704850"/>
          <a:ext cx="23040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INTRODUCCIÓN A LA FIESTA</a:t>
          </a:r>
          <a:endParaRPr lang="es-ES" sz="1200" b="1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114300</xdr:colOff>
      <xdr:row>2</xdr:row>
      <xdr:rowOff>209550</xdr:rowOff>
    </xdr:from>
    <xdr:to>
      <xdr:col>4</xdr:col>
      <xdr:colOff>1851660</xdr:colOff>
      <xdr:row>2</xdr:row>
      <xdr:rowOff>483870</xdr:rowOff>
    </xdr:to>
    <xdr:sp macro="" textlink="">
      <xdr:nvSpPr>
        <xdr:cNvPr id="1821" name="Comida y bebida" descr="&quot;&quot;" title="Comida y bebida (botón de navegación)">
          <a:hlinkClick xmlns:r="http://schemas.openxmlformats.org/officeDocument/2006/relationships" r:id="rId2" tooltip="Haga clic para ver los detalles de comida y bebida"/>
        </xdr:cNvPr>
        <xdr:cNvSpPr/>
      </xdr:nvSpPr>
      <xdr:spPr>
        <a:xfrm>
          <a:off x="58007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s-ES" altLang="zh-CN" sz="12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COMIDA Y BEBIDA</a:t>
          </a:r>
          <a:endParaRPr lang="en-US" sz="1200" b="1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Sugerencia" descr="Imprima esta hoja y utilícela para crear un boceto de la organización de la sala." title="Sugerencia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altLang="zh-CN" sz="1000" smtClean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Imprima esta hoja y utilícela para crear un boceto de la organización de la sala.</a:t>
          </a:r>
          <a:endParaRPr lang="zh-CN" altLang="es-ES" sz="1000" smtClean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IntroducciónPresupuesto" displayName="IntroducciónPresupuesto" ref="D16:H21" totalsRowCount="1" headerRowDxfId="77">
  <tableColumns count="5">
    <tableColumn id="1" name="ARTÍCULO" totalsRowLabel="Total" dataDxfId="76" totalsRowDxfId="75"/>
    <tableColumn id="5" name="RECUENTO" totalsRowFunction="sum" dataDxfId="74" totalsRowDxfId="73"/>
    <tableColumn id="2" name="IMPORTE DE PRESUPUESTO" totalsRowFunction="sum" dataDxfId="72" totalsRowDxfId="71"/>
    <tableColumn id="3" name="COSTE TOTAL" totalsRowFunction="sum" dataDxfId="70" totalsRowDxfId="69"/>
    <tableColumn id="4" name="DIFERENCIA" totalsRowFunction="custom" dataDxfId="68" totalsRowDxfId="67">
      <calculatedColumnFormula>IntroducciónPresupuesto[[#This Row],[IMPORTE DE PRESUPUESTO]]-IntroducciónPresupuesto[[#This Row],[COSTE TOTAL]]</calculatedColumnFormula>
      <totalsRowFormula>IntroducciónPresupuesto[[#Totals],[IMPORTE DE PRESUPUESTO]]-IntroducciónPresupuesto[[#Totals],[COSTE TOTAL]]</totalsRow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Resumen del presupuesto" altTextSummary="Recuentos de artículos del presupuesto, Importe del presupuesto, Coste total y Diferencia del presupuesto"/>
    </ext>
  </extLst>
</table>
</file>

<file path=xl/tables/table2.xml><?xml version="1.0" encoding="utf-8"?>
<table xmlns="http://schemas.openxmlformats.org/spreadsheetml/2006/main" id="11" name="ResumenAsistentes" displayName="ResumenAsistentes" ref="D8:H11" totalsRowCount="1" headerRowDxfId="66">
  <tableColumns count="5">
    <tableColumn id="1" name="Invitados confirmados" totalsRowLabel="Total" dataDxfId="65" totalsRowDxfId="4"/>
    <tableColumn id="2" name="Total confirmados" totalsRowFunction="sum" dataDxfId="64" totalsRowDxfId="3"/>
    <tableColumn id="4" name="Comida" totalsRowFunction="custom" dataDxfId="63" totalsRowDxfId="2">
      <totalsRowFormula>"Prom.     "&amp;TEXT(SUBTOTAL(101,ResumenAsistentes[Comida]),"#.##0,00 €")</totalsRowFormula>
    </tableColumn>
    <tableColumn id="3" name="Otros" totalsRowFunction="custom" dataDxfId="62" totalsRowDxfId="1">
      <calculatedColumnFormula>CosteBásicoPorInvitado</calculatedColumnFormula>
      <totalsRowFormula>"Prom.     "&amp;TEXT(SUBTOTAL(101,ResumenAsistentes[Otros]),"#.##0,00 €")</totalsRowFormula>
    </tableColumn>
    <tableColumn id="5" name="Total" totalsRowFunction="sum" dataDxfId="61" totalsRowDxfId="0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Resumen de invitados" altTextSummary="Lista de RSVP, Costes por invitado e Importe del presupuesto."/>
    </ext>
  </extLst>
</table>
</file>

<file path=xl/tables/table3.xml><?xml version="1.0" encoding="utf-8"?>
<table xmlns="http://schemas.openxmlformats.org/spreadsheetml/2006/main" id="1" name="TablaInvitados" displayName="TablaInvitados" ref="B7:L22" totalsRowShown="0">
  <autoFilter ref="B7:L22"/>
  <tableColumns count="11">
    <tableColumn id="1" name="NOMBRE" dataDxfId="60"/>
    <tableColumn id="2" name="DIRECCIÓN" dataDxfId="59"/>
    <tableColumn id="3" name="CIUDAD" dataDxfId="58"/>
    <tableColumn id="4" name="Provincia o estado" dataDxfId="57"/>
    <tableColumn id="5" name="CÓDIGO POSTAL" dataDxfId="56"/>
    <tableColumn id="6" name="TELÉFONO" dataDxfId="55"/>
    <tableColumn id="11" name="CORREO ELECTRÓNICO" dataDxfId="54"/>
    <tableColumn id="7" name="¿ASISTIRÁ?" dataDxfId="53"/>
    <tableColumn id="8" name="NIÑOS" dataDxfId="52"/>
    <tableColumn id="9" name="ADULTOS" dataDxfId="51"/>
    <tableColumn id="10" name="TOTAL" dataDxfId="50">
      <calculatedColumnFormula>SUM(TablaInvitados[[#This Row],[NIÑOS]:[ADULTOS]])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Invitados" altTextSummary="Lista de nombres de invitados  y detalles como dirección, dirección de correo electrónico, asistencia (sí/no), número de niños y adultos que asisten y asistencia total calculada."/>
    </ext>
  </extLst>
</table>
</file>

<file path=xl/tables/table4.xml><?xml version="1.0" encoding="utf-8"?>
<table xmlns="http://schemas.openxmlformats.org/spreadsheetml/2006/main" id="2" name="TablaComida" displayName="TablaComida" ref="B6:J25" totalsRowCount="1">
  <tableColumns count="9">
    <tableColumn id="1" name="ARTÍCULO DE BEBIDA O COMIDA" totalsRowLabel="Total" dataDxfId="49" totalsRowDxfId="48"/>
    <tableColumn id="6" name="COSTE TOTAL" totalsRowFunction="sum" dataDxfId="47" totalsRowDxfId="46"/>
    <tableColumn id="2" name="RACIÓN POR NIÑO" totalsRowFunction="sum" dataDxfId="45" totalsRowDxfId="44"/>
    <tableColumn id="3" name="RACIÓN POR ADULTO" totalsRowFunction="sum" dataDxfId="43" totalsRowDxfId="42"/>
    <tableColumn id="4" name="TOTAL DE RACIONES" totalsRowFunction="sum" dataDxfId="41" totalsRowDxfId="40">
      <calculatedColumnFormula>(TablaComida[[#This Row],[RACIÓN POR NIÑO]]*TotalNiños)+(TablaComida[[#This Row],[RACIÓN POR ADULTO]]*TotalAdultos)</calculatedColumnFormula>
    </tableColumn>
    <tableColumn id="7" name="COSTE POR RACIÓN" totalsRowFunction="sum" dataDxfId="39" totalsRowDxfId="38">
      <calculatedColumnFormula>IFERROR(TablaComida[[#This Row],[COSTE TOTAL]]/TablaComida[[#This Row],[TOTAL DE RACIONES]],"")</calculatedColumnFormula>
    </tableColumn>
    <tableColumn id="10" name="COSTE POR NIÑO" totalsRowFunction="sum" dataDxfId="37" totalsRowDxfId="36">
      <calculatedColumnFormula>IFERROR(TablaComida[[#This Row],[COSTE POR RACIÓN]]*TablaComida[[#This Row],[RACIÓN POR NIÑO]],"")</calculatedColumnFormula>
    </tableColumn>
    <tableColumn id="9" name="COSTE POR ADULTO" totalsRowFunction="sum" dataDxfId="35" totalsRowDxfId="34">
      <calculatedColumnFormula>IFERROR(TablaComida[[#This Row],[COSTE POR RACIÓN]]*TablaComida[[#This Row],[RACIÓN POR ADULTO]],"")</calculatedColumnFormula>
    </tableColumn>
    <tableColumn id="5" name="NOTAS" dataDxfId="33" totalsRowDxfId="32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Comida y bebida" altTextSummary=" Lista de artículos de alimentación y bebidas junto con el coste total, el tamaño del servicio para niños y adultos y los totales calculados del servicio, el coste del servicio, los costes por niño y adulto junto con el espacio para notas."/>
    </ext>
  </extLst>
</table>
</file>

<file path=xl/tables/table5.xml><?xml version="1.0" encoding="utf-8"?>
<table xmlns="http://schemas.openxmlformats.org/spreadsheetml/2006/main" id="6" name="PresupuestoTabla2" displayName="PresupuestoTabla2" ref="B17:E22" totalsRowCount="1" headerRowDxfId="31">
  <autoFilter ref="B17:E21"/>
  <tableColumns count="4">
    <tableColumn id="1" name="Decoración" totalsRowLabel="Total" dataDxfId="30" totalsRowDxfId="29"/>
    <tableColumn id="3" name="Coste" totalsRowFunction="sum" dataDxfId="28" totalsRowDxfId="27"/>
    <tableColumn id="5" name="Comprados" dataDxfId="26" totalsRowDxfId="25"/>
    <tableColumn id="6" name="Apuntes" dataDxfId="24" totalsRowDxfId="23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PresupuestoTabla1" displayName="PresupuestoTabla1" ref="B6:E14" totalsRowCount="1" headerRowDxfId="22">
  <autoFilter ref="B6:E13"/>
  <tableColumns count="4">
    <tableColumn id="1" name="Equipamiento y provisiones" totalsRowLabel="Total" dataDxfId="21" totalsRowDxfId="20"/>
    <tableColumn id="3" name="Coste" totalsRowFunction="sum" dataDxfId="19" totalsRowDxfId="18"/>
    <tableColumn id="5" name="Comprados" dataDxfId="17" totalsRowDxfId="16"/>
    <tableColumn id="6" name="Apuntes" dataDxfId="15" totalsRowDxfId="14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Otros productos básicos " altTextSummary="Lista de otros elementos como equipamiento y suministros, costes, comprado (sí/no) y notas."/>
    </ext>
  </extLst>
</table>
</file>

<file path=xl/tables/table7.xml><?xml version="1.0" encoding="utf-8"?>
<table xmlns="http://schemas.openxmlformats.org/spreadsheetml/2006/main" id="8" name="TPresupuestoTabla3" displayName="TPresupuestoTabla3" ref="B25:E30" totalsRowCount="1" headerRowDxfId="13">
  <autoFilter ref="B25:E29"/>
  <tableColumns count="4">
    <tableColumn id="1" name="Otros" totalsRowLabel="Total" dataDxfId="12" totalsRowDxfId="11"/>
    <tableColumn id="2" name="Coste" totalsRowFunction="sum" dataDxfId="10" totalsRowDxfId="9"/>
    <tableColumn id="3" name="Comprados" dataDxfId="8" totalsRowDxfId="7"/>
    <tableColumn id="4" name="Apuntes" dataDxfId="6" totalsRowDxfId="5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3"/>
  <sheetViews>
    <sheetView showGridLines="0" tabSelected="1" workbookViewId="0"/>
  </sheetViews>
  <sheetFormatPr baseColWidth="10" defaultColWidth="9" defaultRowHeight="15.75" x14ac:dyDescent="0.25"/>
  <cols>
    <col min="1" max="1" width="3.75" customWidth="1"/>
    <col min="2" max="2" width="26.375" customWidth="1"/>
    <col min="3" max="3" width="17.875" customWidth="1"/>
    <col min="4" max="4" width="24.625" customWidth="1"/>
    <col min="5" max="5" width="22.875" customWidth="1"/>
    <col min="6" max="6" width="26" customWidth="1"/>
    <col min="7" max="7" width="19.875" customWidth="1"/>
    <col min="8" max="8" width="27.25" customWidth="1"/>
    <col min="9" max="9" width="4.75" customWidth="1"/>
    <col min="10" max="10" width="0.75" customWidth="1"/>
  </cols>
  <sheetData>
    <row r="1" spans="1:9" ht="33" customHeight="1" x14ac:dyDescent="0.25"/>
    <row r="2" spans="1:9" ht="6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9" ht="53.25" customHeight="1" x14ac:dyDescent="0.25">
      <c r="A3" s="53"/>
      <c r="B3" s="55" t="s">
        <v>179</v>
      </c>
      <c r="C3" s="53"/>
      <c r="D3" s="54"/>
      <c r="E3" s="53"/>
      <c r="F3" s="53"/>
      <c r="G3" s="53"/>
      <c r="H3" s="53"/>
      <c r="I3" s="53"/>
    </row>
    <row r="4" spans="1:9" ht="14.25" customHeight="1" x14ac:dyDescent="0.25">
      <c r="A4" s="57"/>
      <c r="B4" s="58"/>
      <c r="C4" s="57"/>
      <c r="D4" s="59"/>
      <c r="E4" s="57"/>
      <c r="F4" s="57"/>
      <c r="G4" s="57"/>
      <c r="H4" s="57"/>
      <c r="I4" s="57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4" t="str">
        <f>"NEATBILDĒJUŠIE UZAICINĀTIE: "&amp;RSVPPendientes</f>
        <v>NEATBILDĒJUŠIE UZAICINĀTIE: 2</v>
      </c>
    </row>
    <row r="7" spans="1:9" ht="21.75" customHeight="1" x14ac:dyDescent="0.35">
      <c r="B7" s="60" t="s">
        <v>161</v>
      </c>
      <c r="D7" s="86" t="s">
        <v>214</v>
      </c>
      <c r="E7" s="87"/>
      <c r="F7" s="88" t="s">
        <v>192</v>
      </c>
      <c r="G7" s="87"/>
      <c r="H7" s="61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3" t="s">
        <v>162</v>
      </c>
      <c r="G8" s="64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9">
        <f>SUMIF(TablaInvitados[¿ASISTIRÁ?],"=Sí",TablaInvitados[ADULTOS])</f>
        <v>26</v>
      </c>
      <c r="F9" s="80">
        <f>TablaComida[[#Totals],[COSTE POR ADULTO]]</f>
        <v>12.690089084110037</v>
      </c>
      <c r="G9" s="81">
        <f>CosteBásicoPorInvitado</f>
        <v>18.695652173913043</v>
      </c>
      <c r="H9" s="77">
        <f>(ResumenAsistentes[[#This Row],[Comida]]+ResumenAsistentes[[#This Row],[Otros]])*TotalAdultos</f>
        <v>816.02927270860016</v>
      </c>
    </row>
    <row r="10" spans="1:9" s="15" customFormat="1" ht="21.75" customHeight="1" x14ac:dyDescent="0.35">
      <c r="B10" s="89">
        <v>40708</v>
      </c>
      <c r="C10" s="89"/>
      <c r="D10" s="26" t="s">
        <v>0</v>
      </c>
      <c r="E10" s="49">
        <f>SUMIF(TablaInvitados[¿ASISTIRÁ?],"=Sí",TablaInvitados[NIÑOS])</f>
        <v>20</v>
      </c>
      <c r="F10" s="80">
        <f>TablaComida[[#Totals],[COSTE POR NIÑO]]</f>
        <v>7.2528841906569532</v>
      </c>
      <c r="G10" s="81">
        <f>CosteBásicoPorInvitado</f>
        <v>18.695652173913043</v>
      </c>
      <c r="H10" s="77">
        <f>(ResumenAsistentes[[#This Row],[Comida]]+ResumenAsistentes[[#This Row],[Otros]])*TotalNiños</f>
        <v>518.97072729139995</v>
      </c>
    </row>
    <row r="11" spans="1:9" ht="21.75" customHeight="1" x14ac:dyDescent="0.25">
      <c r="D11" s="26" t="s">
        <v>2</v>
      </c>
      <c r="E11" s="49">
        <f>SUBTOTAL(109,ResumenAsistentes[Total confirmados])</f>
        <v>46</v>
      </c>
      <c r="F11" s="83" t="str">
        <f>"Prom.     "&amp;TEXT(SUBTOTAL(101,ResumenAsistentes[Comida]),"#.##0,00 €")</f>
        <v>Prom.     9,97 €</v>
      </c>
      <c r="G11" s="62" t="str">
        <f>"Prom.     "&amp;TEXT(SUBTOTAL(101,ResumenAsistentes[Otros]),"#.##0,00 €")</f>
        <v>Prom.     18,70 €</v>
      </c>
      <c r="H11" s="77">
        <f>SUBTOTAL(109,ResumenAsistentes[Total])</f>
        <v>1335</v>
      </c>
    </row>
    <row r="12" spans="1:9" ht="21.75" customHeight="1" x14ac:dyDescent="0.25">
      <c r="B12" s="12" t="s">
        <v>182</v>
      </c>
    </row>
    <row r="13" spans="1:9" s="13" customFormat="1" ht="21.75" customHeight="1" x14ac:dyDescent="0.35">
      <c r="A13" s="15"/>
      <c r="B13" s="60" t="s">
        <v>160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60" t="s">
        <v>177</v>
      </c>
      <c r="D16" s="25" t="s">
        <v>186</v>
      </c>
      <c r="E16" s="50" t="s">
        <v>187</v>
      </c>
      <c r="F16" s="51" t="s">
        <v>188</v>
      </c>
      <c r="G16" s="51" t="s">
        <v>189</v>
      </c>
      <c r="H16" s="24" t="s">
        <v>190</v>
      </c>
    </row>
    <row r="17" spans="4:8" ht="21.75" customHeight="1" x14ac:dyDescent="0.25">
      <c r="D17" s="25" t="s">
        <v>157</v>
      </c>
      <c r="E17" s="52">
        <f>COUNTA(TablaComida[ARTÍCULO DE BEBIDA O COMIDA])</f>
        <v>18</v>
      </c>
      <c r="F17" s="82">
        <v>500</v>
      </c>
      <c r="G17" s="82">
        <f>TablaComida[[#Totals],[COSTE TOTAL]]</f>
        <v>475</v>
      </c>
      <c r="H17" s="85">
        <f>IntroducciónPresupuesto[[#This Row],[IMPORTE DE PRESUPUESTO]]-IntroducciónPresupuesto[[#This Row],[COSTE TOTAL]]</f>
        <v>25</v>
      </c>
    </row>
    <row r="18" spans="4:8" ht="21.75" customHeight="1" x14ac:dyDescent="0.25">
      <c r="D18" s="25" t="str">
        <f>EncabezadoTabla1</f>
        <v>Equipamiento y provisiones</v>
      </c>
      <c r="E18" s="52">
        <f>COUNTA(PresupuestoTabla1[Equipamiento y provisiones])</f>
        <v>7</v>
      </c>
      <c r="F18" s="82">
        <v>400</v>
      </c>
      <c r="G18" s="82">
        <f>PresupuestoTabla1[[#Totals],[Coste]]</f>
        <v>400</v>
      </c>
      <c r="H18" s="85">
        <f>IntroducciónPresupuesto[[#This Row],[IMPORTE DE PRESUPUESTO]]-IntroducciónPresupuesto[[#This Row],[COSTE TOTAL]]</f>
        <v>0</v>
      </c>
    </row>
    <row r="19" spans="4:8" ht="21.75" customHeight="1" x14ac:dyDescent="0.25">
      <c r="D19" s="25" t="str">
        <f>EncabezadoTabla2</f>
        <v>Decoración</v>
      </c>
      <c r="E19" s="52">
        <f>COUNTA(PresupuestoTabla2[Decoración])</f>
        <v>4</v>
      </c>
      <c r="F19" s="82">
        <v>150</v>
      </c>
      <c r="G19" s="82">
        <f>PresupuestoTabla2[[#Totals],[Coste]]</f>
        <v>175</v>
      </c>
      <c r="H19" s="85">
        <f>IntroducciónPresupuesto[[#This Row],[IMPORTE DE PRESUPUESTO]]-IntroducciónPresupuesto[[#This Row],[COSTE TOTAL]]</f>
        <v>-25</v>
      </c>
    </row>
    <row r="20" spans="4:8" ht="21.75" customHeight="1" x14ac:dyDescent="0.25">
      <c r="D20" s="25" t="str">
        <f>Table3Header</f>
        <v>Otros</v>
      </c>
      <c r="E20" s="52">
        <f>COUNTA(TPresupuestoTabla3[Otros])</f>
        <v>4</v>
      </c>
      <c r="F20" s="82">
        <v>300</v>
      </c>
      <c r="G20" s="82">
        <f>TPresupuestoTabla3[[#Totals],[Coste]]</f>
        <v>285</v>
      </c>
      <c r="H20" s="85">
        <f>IntroducciónPresupuesto[[#This Row],[IMPORTE DE PRESUPUESTO]]-IntroducciónPresupuesto[[#This Row],[COSTE TOTAL]]</f>
        <v>15</v>
      </c>
    </row>
    <row r="21" spans="4:8" ht="21.75" customHeight="1" x14ac:dyDescent="0.25">
      <c r="D21" s="25" t="s">
        <v>2</v>
      </c>
      <c r="E21" s="52">
        <f>SUBTOTAL(109,IntroducciónPresupuesto[RECUENTO])</f>
        <v>33</v>
      </c>
      <c r="F21" s="82">
        <f>SUBTOTAL(109,IntroducciónPresupuesto[IMPORTE DE PRESUPUESTO])</f>
        <v>1350</v>
      </c>
      <c r="G21" s="82">
        <f>SUBTOTAL(109,IntroducciónPresupuesto[COSTE TOTAL])</f>
        <v>1335</v>
      </c>
      <c r="H21" s="85">
        <f>IntroducciónPresupuesto[[#Totals],[IMPORTE DE PRESUPUESTO]]-IntroducciónPresupuesto[[#Totals],[COSTE TOTAL]]</f>
        <v>15</v>
      </c>
    </row>
    <row r="22" spans="4:8" ht="18" customHeight="1" x14ac:dyDescent="0.25"/>
    <row r="23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78" priority="2">
      <formula>RSVPPendientes&gt;0</formula>
    </cfRule>
  </conditionalFormatting>
  <printOptions horizontalCentered="1"/>
  <pageMargins left="0.25" right="0.25" top="0.75" bottom="0.75" header="0.3" footer="0.3"/>
  <pageSetup scale="5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baseColWidth="10" defaultColWidth="9" defaultRowHeight="18" customHeight="1" x14ac:dyDescent="0.25"/>
  <cols>
    <col min="1" max="1" width="3.75" customWidth="1"/>
    <col min="2" max="2" width="22.5" customWidth="1"/>
    <col min="3" max="3" width="26.25" customWidth="1"/>
    <col min="4" max="4" width="18.75" customWidth="1"/>
    <col min="5" max="5" width="19.875" customWidth="1"/>
    <col min="6" max="6" width="18.375" bestFit="1" customWidth="1"/>
    <col min="7" max="7" width="13.75" customWidth="1"/>
    <col min="8" max="8" width="29.75" customWidth="1"/>
    <col min="9" max="9" width="15.625" customWidth="1"/>
    <col min="10" max="10" width="13.125" customWidth="1"/>
    <col min="11" max="11" width="12.75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53.25" customHeight="1" x14ac:dyDescent="0.25">
      <c r="A3" s="53"/>
      <c r="B3" s="56" t="s">
        <v>193</v>
      </c>
      <c r="C3" s="53"/>
      <c r="D3" s="54"/>
      <c r="E3" s="53"/>
      <c r="F3" s="53"/>
      <c r="G3" s="53"/>
      <c r="H3" s="53"/>
      <c r="I3" s="53"/>
      <c r="J3" s="53"/>
      <c r="K3" s="53"/>
      <c r="L3" s="53"/>
      <c r="M3" s="53"/>
    </row>
    <row r="4" spans="1:13" s="28" customFormat="1" ht="14.25" customHeight="1" x14ac:dyDescent="0.25">
      <c r="A4" s="66"/>
      <c r="B4" s="67"/>
      <c r="C4" s="66"/>
      <c r="D4" s="68"/>
      <c r="E4" s="66"/>
      <c r="F4" s="66"/>
      <c r="G4" s="66"/>
      <c r="H4" s="66"/>
      <c r="I4" s="66"/>
      <c r="J4" s="66"/>
      <c r="K4" s="66"/>
      <c r="L4" s="66"/>
      <c r="M4" s="66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195</v>
      </c>
      <c r="C7" s="26" t="s">
        <v>196</v>
      </c>
      <c r="D7" s="26" t="s">
        <v>197</v>
      </c>
      <c r="E7" s="26" t="s">
        <v>198</v>
      </c>
      <c r="F7" s="26" t="s">
        <v>199</v>
      </c>
      <c r="G7" s="26" t="s">
        <v>200</v>
      </c>
      <c r="H7" s="26" t="s">
        <v>201</v>
      </c>
      <c r="I7" s="23" t="s">
        <v>202</v>
      </c>
      <c r="J7" s="23" t="s">
        <v>203</v>
      </c>
      <c r="K7" s="23" t="s">
        <v>204</v>
      </c>
      <c r="L7" s="23" t="s">
        <v>205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8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SUM(TablaInvitados[[#This Row],[NIÑOS]:[ADULTOS]])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8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SUM(TablaInvitados[[#This Row],[NIÑOS]:[ADULTOS]])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8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SUM(TablaInvitados[[#This Row],[NIÑOS]:[ADULTOS]])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8" t="s">
        <v>136</v>
      </c>
      <c r="H11" s="26" t="s">
        <v>122</v>
      </c>
      <c r="I11" s="23"/>
      <c r="J11" s="23"/>
      <c r="K11" s="23">
        <v>2</v>
      </c>
      <c r="L11" s="31">
        <f>SUM(TablaInvitados[[#This Row],[NIÑOS]:[ADULTOS]])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8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31">
        <f>SUM(TablaInvitados[[#This Row],[NIÑOS]:[ADULTOS]])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8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31">
        <f>SUM(TablaInvitados[[#This Row],[NIÑOS]:[ADULTOS]])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8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31">
        <f>SUM(TablaInvitados[[#This Row],[NIÑOS]:[ADULTOS]])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8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31">
        <f>SUM(TablaInvitados[[#This Row],[NIÑOS]:[ADULTOS]])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8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31">
        <f>SUM(TablaInvitados[[#This Row],[NIÑOS]:[ADULTOS]])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8" t="s">
        <v>142</v>
      </c>
      <c r="H17" s="26" t="s">
        <v>128</v>
      </c>
      <c r="I17" s="23" t="s">
        <v>4</v>
      </c>
      <c r="J17" s="23"/>
      <c r="K17" s="23">
        <v>4</v>
      </c>
      <c r="L17" s="31">
        <f>SUM(TablaInvitados[[#This Row],[NIÑOS]:[ADULTOS]])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8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31">
        <f>SUM(TablaInvitados[[#This Row],[NIÑOS]:[ADULTOS]])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8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31">
        <f>SUM(TablaInvitados[[#This Row],[NIÑOS]:[ADULTOS]])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8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31">
        <f>SUM(TablaInvitados[[#This Row],[NIÑOS]:[ADULTOS]])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8" t="s">
        <v>146</v>
      </c>
      <c r="H21" s="26" t="s">
        <v>132</v>
      </c>
      <c r="I21" s="23" t="s">
        <v>5</v>
      </c>
      <c r="J21" s="23"/>
      <c r="K21" s="23">
        <v>1</v>
      </c>
      <c r="L21" s="31">
        <f>SUM(TablaInvitados[[#This Row],[NIÑOS]:[ADULTOS]])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8" t="s">
        <v>147</v>
      </c>
      <c r="H22" s="26" t="s">
        <v>133</v>
      </c>
      <c r="I22" s="23"/>
      <c r="J22" s="23"/>
      <c r="K22" s="23">
        <v>2</v>
      </c>
      <c r="L22" s="31">
        <f>SUM(TablaInvitados[[#This Row],[NIÑOS]:[ADULTOS]])</f>
        <v>2</v>
      </c>
    </row>
  </sheetData>
  <dataValidations count="1">
    <dataValidation type="list" allowBlank="1" sqref="I8:I22">
      <formula1>"Sí,No"</formula1>
    </dataValidation>
  </dataValidations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baseColWidth="10" defaultColWidth="9"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53.25" customHeight="1" x14ac:dyDescent="0.25">
      <c r="A3" s="53"/>
      <c r="B3" s="56" t="s">
        <v>157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206</v>
      </c>
      <c r="C6" s="20" t="s">
        <v>189</v>
      </c>
      <c r="D6" s="20" t="s">
        <v>207</v>
      </c>
      <c r="E6" s="20" t="s">
        <v>208</v>
      </c>
      <c r="F6" s="20" t="s">
        <v>209</v>
      </c>
      <c r="G6" s="20" t="s">
        <v>210</v>
      </c>
      <c r="H6" s="20" t="s">
        <v>211</v>
      </c>
      <c r="I6" s="20" t="s">
        <v>212</v>
      </c>
      <c r="J6" s="22" t="s">
        <v>213</v>
      </c>
    </row>
    <row r="7" spans="1:11" ht="18" customHeight="1" x14ac:dyDescent="0.25">
      <c r="B7" s="26" t="s">
        <v>156</v>
      </c>
      <c r="C7" s="75">
        <v>15</v>
      </c>
      <c r="D7" s="23">
        <v>0.5</v>
      </c>
      <c r="E7" s="23">
        <v>2</v>
      </c>
      <c r="F7" s="31">
        <f>(TablaComida[[#This Row],[RACIÓN POR NIÑO]]*TotalNiños)+(TablaComida[[#This Row],[RACIÓN POR ADULTO]]*TotalAdultos)</f>
        <v>62</v>
      </c>
      <c r="G7" s="75">
        <f>IFERROR(TablaComida[[#This Row],[COSTE TOTAL]]/TablaComida[[#This Row],[TOTAL DE RACIONES]],"")</f>
        <v>0.24193548387096775</v>
      </c>
      <c r="H7" s="75">
        <f>IFERROR(TablaComida[[#This Row],[COSTE POR RACIÓN]]*TablaComida[[#This Row],[RACIÓN POR NIÑO]],"")</f>
        <v>0.12096774193548387</v>
      </c>
      <c r="I7" s="75">
        <f>IFERROR(TablaComida[[#This Row],[COSTE POR RACIÓN]]*TablaComida[[#This Row],[RACIÓN POR ADULTO]],"")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5">
        <v>15</v>
      </c>
      <c r="D8" s="23">
        <v>2</v>
      </c>
      <c r="E8" s="23">
        <v>0</v>
      </c>
      <c r="F8" s="31">
        <f>(TablaComida[[#This Row],[RACIÓN POR NIÑO]]*TotalNiños)+(TablaComida[[#This Row],[RACIÓN POR ADULTO]]*TotalAdultos)</f>
        <v>40</v>
      </c>
      <c r="G8" s="75">
        <f>IFERROR(TablaComida[[#This Row],[COSTE TOTAL]]/TablaComida[[#This Row],[TOTAL DE RACIONES]],"")</f>
        <v>0.375</v>
      </c>
      <c r="H8" s="75">
        <f>IFERROR(TablaComida[[#This Row],[COSTE POR RACIÓN]]*TablaComida[[#This Row],[RACIÓN POR NIÑO]],"")</f>
        <v>0.75</v>
      </c>
      <c r="I8" s="75">
        <f>IFERROR(TablaComida[[#This Row],[COSTE POR RACIÓN]]*TablaComida[[#This Row],[RACIÓN POR ADULTO]],"")</f>
        <v>0</v>
      </c>
      <c r="J8" s="22" t="s">
        <v>173</v>
      </c>
    </row>
    <row r="9" spans="1:11" ht="18" customHeight="1" x14ac:dyDescent="0.25">
      <c r="B9" s="26" t="s">
        <v>27</v>
      </c>
      <c r="C9" s="75">
        <v>50</v>
      </c>
      <c r="D9" s="23">
        <v>0</v>
      </c>
      <c r="E9" s="23">
        <v>2</v>
      </c>
      <c r="F9" s="31">
        <f>(TablaComida[[#This Row],[RACIÓN POR NIÑO]]*TotalNiños)+(TablaComida[[#This Row],[RACIÓN POR ADULTO]]*TotalAdultos)</f>
        <v>52</v>
      </c>
      <c r="G9" s="75">
        <f>IFERROR(TablaComida[[#This Row],[COSTE TOTAL]]/TablaComida[[#This Row],[TOTAL DE RACIONES]],"")</f>
        <v>0.96153846153846156</v>
      </c>
      <c r="H9" s="75">
        <f>IFERROR(TablaComida[[#This Row],[COSTE POR RACIÓN]]*TablaComida[[#This Row],[RACIÓN POR NIÑO]],"")</f>
        <v>0</v>
      </c>
      <c r="I9" s="75">
        <f>IFERROR(TablaComida[[#This Row],[COSTE POR RACIÓN]]*TablaComida[[#This Row],[RACIÓN POR ADULTO]],"")</f>
        <v>1.9230769230769231</v>
      </c>
      <c r="J9" s="22"/>
    </row>
    <row r="10" spans="1:11" ht="18" customHeight="1" x14ac:dyDescent="0.25">
      <c r="B10" s="26" t="s">
        <v>35</v>
      </c>
      <c r="C10" s="75">
        <v>75</v>
      </c>
      <c r="D10" s="23">
        <v>1</v>
      </c>
      <c r="E10" s="23">
        <v>1</v>
      </c>
      <c r="F10" s="31">
        <f>(TablaComida[[#This Row],[RACIÓN POR NIÑO]]*TotalNiños)+(TablaComida[[#This Row],[RACIÓN POR ADULTO]]*TotalAdultos)</f>
        <v>46</v>
      </c>
      <c r="G10" s="75">
        <f>IFERROR(TablaComida[[#This Row],[COSTE TOTAL]]/TablaComida[[#This Row],[TOTAL DE RACIONES]],"")</f>
        <v>1.6304347826086956</v>
      </c>
      <c r="H10" s="75">
        <f>IFERROR(TablaComida[[#This Row],[COSTE POR RACIÓN]]*TablaComida[[#This Row],[RACIÓN POR NIÑO]],"")</f>
        <v>1.6304347826086956</v>
      </c>
      <c r="I10" s="75">
        <f>IFERROR(TablaComida[[#This Row],[COSTE POR RACIÓN]]*TablaComida[[#This Row],[RACIÓN POR ADULTO]],"")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5">
        <v>20</v>
      </c>
      <c r="D11" s="23">
        <v>1</v>
      </c>
      <c r="E11" s="23">
        <v>1.5</v>
      </c>
      <c r="F11" s="31">
        <f>(TablaComida[[#This Row],[RACIÓN POR NIÑO]]*TotalNiños)+(TablaComida[[#This Row],[RACIÓN POR ADULTO]]*TotalAdultos)</f>
        <v>59</v>
      </c>
      <c r="G11" s="75">
        <f>IFERROR(TablaComida[[#This Row],[COSTE TOTAL]]/TablaComida[[#This Row],[TOTAL DE RACIONES]],"")</f>
        <v>0.33898305084745761</v>
      </c>
      <c r="H11" s="75">
        <f>IFERROR(TablaComida[[#This Row],[COSTE POR RACIÓN]]*TablaComida[[#This Row],[RACIÓN POR NIÑO]],"")</f>
        <v>0.33898305084745761</v>
      </c>
      <c r="I11" s="75">
        <f>IFERROR(TablaComida[[#This Row],[COSTE POR RACIÓN]]*TablaComida[[#This Row],[RACIÓN POR ADULTO]],"")</f>
        <v>0.50847457627118642</v>
      </c>
      <c r="J11" s="22"/>
    </row>
    <row r="12" spans="1:11" ht="18" customHeight="1" x14ac:dyDescent="0.25">
      <c r="B12" s="26" t="s">
        <v>3</v>
      </c>
      <c r="C12" s="75">
        <v>15</v>
      </c>
      <c r="D12" s="23">
        <v>1</v>
      </c>
      <c r="E12" s="23">
        <v>0</v>
      </c>
      <c r="F12" s="31">
        <f>(TablaComida[[#This Row],[RACIÓN POR NIÑO]]*TotalNiños)+(TablaComida[[#This Row],[RACIÓN POR ADULTO]]*TotalAdultos)</f>
        <v>20</v>
      </c>
      <c r="G12" s="75">
        <f>IFERROR(TablaComida[[#This Row],[COSTE TOTAL]]/TablaComida[[#This Row],[TOTAL DE RACIONES]],"")</f>
        <v>0.75</v>
      </c>
      <c r="H12" s="75">
        <f>IFERROR(TablaComida[[#This Row],[COSTE POR RACIÓN]]*TablaComida[[#This Row],[RACIÓN POR NIÑO]],"")</f>
        <v>0.75</v>
      </c>
      <c r="I12" s="75">
        <f>IFERROR(TablaComida[[#This Row],[COSTE POR RACIÓN]]*TablaComida[[#This Row],[RACIÓN POR ADULTO]],"")</f>
        <v>0</v>
      </c>
      <c r="J12" s="22" t="s">
        <v>174</v>
      </c>
    </row>
    <row r="13" spans="1:11" ht="18" customHeight="1" x14ac:dyDescent="0.25">
      <c r="B13" s="26" t="s">
        <v>6</v>
      </c>
      <c r="C13" s="75">
        <v>32</v>
      </c>
      <c r="D13" s="23">
        <v>1</v>
      </c>
      <c r="E13" s="23">
        <v>2</v>
      </c>
      <c r="F13" s="31">
        <f>(TablaComida[[#This Row],[RACIÓN POR NIÑO]]*TotalNiños)+(TablaComida[[#This Row],[RACIÓN POR ADULTO]]*TotalAdultos)</f>
        <v>72</v>
      </c>
      <c r="G13" s="75">
        <f>IFERROR(TablaComida[[#This Row],[COSTE TOTAL]]/TablaComida[[#This Row],[TOTAL DE RACIONES]],"")</f>
        <v>0.44444444444444442</v>
      </c>
      <c r="H13" s="75">
        <f>IFERROR(TablaComida[[#This Row],[COSTE POR RACIÓN]]*TablaComida[[#This Row],[RACIÓN POR NIÑO]],"")</f>
        <v>0.44444444444444442</v>
      </c>
      <c r="I13" s="75">
        <f>IFERROR(TablaComida[[#This Row],[COSTE POR RACIÓN]]*TablaComida[[#This Row],[RACIÓN POR ADULTO]],"")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5">
        <v>22</v>
      </c>
      <c r="D14" s="23">
        <v>0</v>
      </c>
      <c r="E14" s="23">
        <v>3</v>
      </c>
      <c r="F14" s="31">
        <f>(TablaComida[[#This Row],[RACIÓN POR NIÑO]]*TotalNiños)+(TablaComida[[#This Row],[RACIÓN POR ADULTO]]*TotalAdultos)</f>
        <v>78</v>
      </c>
      <c r="G14" s="75">
        <f>IFERROR(TablaComida[[#This Row],[COSTE TOTAL]]/TablaComida[[#This Row],[TOTAL DE RACIONES]],"")</f>
        <v>0.28205128205128205</v>
      </c>
      <c r="H14" s="75">
        <f>IFERROR(TablaComida[[#This Row],[COSTE POR RACIÓN]]*TablaComida[[#This Row],[RACIÓN POR NIÑO]],"")</f>
        <v>0</v>
      </c>
      <c r="I14" s="75">
        <f>IFERROR(TablaComida[[#This Row],[COSTE POR RACIÓN]]*TablaComida[[#This Row],[RACIÓN POR ADULTO]],"")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5">
        <v>50</v>
      </c>
      <c r="D15" s="23">
        <v>1</v>
      </c>
      <c r="E15" s="23">
        <v>2</v>
      </c>
      <c r="F15" s="31">
        <f>(TablaComida[[#This Row],[RACIÓN POR NIÑO]]*TotalNiños)+(TablaComida[[#This Row],[RACIÓN POR ADULTO]]*TotalAdultos)</f>
        <v>72</v>
      </c>
      <c r="G15" s="75">
        <f>IFERROR(TablaComida[[#This Row],[COSTE TOTAL]]/TablaComida[[#This Row],[TOTAL DE RACIONES]],"")</f>
        <v>0.69444444444444442</v>
      </c>
      <c r="H15" s="75">
        <f>IFERROR(TablaComida[[#This Row],[COSTE POR RACIÓN]]*TablaComida[[#This Row],[RACIÓN POR NIÑO]],"")</f>
        <v>0.69444444444444442</v>
      </c>
      <c r="I15" s="75">
        <f>IFERROR(TablaComida[[#This Row],[COSTE POR RACIÓN]]*TablaComida[[#This Row],[RACIÓN POR ADULTO]],"")</f>
        <v>1.3888888888888888</v>
      </c>
      <c r="J15" s="22"/>
    </row>
    <row r="16" spans="1:11" ht="18" customHeight="1" x14ac:dyDescent="0.25">
      <c r="B16" s="26" t="s">
        <v>164</v>
      </c>
      <c r="C16" s="75">
        <v>20</v>
      </c>
      <c r="D16" s="23">
        <v>1</v>
      </c>
      <c r="E16" s="23">
        <v>2</v>
      </c>
      <c r="F16" s="31">
        <f>(TablaComida[[#This Row],[RACIÓN POR NIÑO]]*TotalNiños)+(TablaComida[[#This Row],[RACIÓN POR ADULTO]]*TotalAdultos)</f>
        <v>72</v>
      </c>
      <c r="G16" s="75">
        <f>IFERROR(TablaComida[[#This Row],[COSTE TOTAL]]/TablaComida[[#This Row],[TOTAL DE RACIONES]],"")</f>
        <v>0.27777777777777779</v>
      </c>
      <c r="H16" s="75">
        <f>IFERROR(TablaComida[[#This Row],[COSTE POR RACIÓN]]*TablaComida[[#This Row],[RACIÓN POR NIÑO]],"")</f>
        <v>0.27777777777777779</v>
      </c>
      <c r="I16" s="75">
        <f>IFERROR(TablaComida[[#This Row],[COSTE POR RACIÓN]]*TablaComida[[#This Row],[RACIÓN POR ADULTO]],"")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5">
        <v>10</v>
      </c>
      <c r="D17" s="23">
        <v>1</v>
      </c>
      <c r="E17" s="23">
        <v>2</v>
      </c>
      <c r="F17" s="31">
        <f>(TablaComida[[#This Row],[RACIÓN POR NIÑO]]*TotalNiños)+(TablaComida[[#This Row],[RACIÓN POR ADULTO]]*TotalAdultos)</f>
        <v>72</v>
      </c>
      <c r="G17" s="75">
        <f>IFERROR(TablaComida[[#This Row],[COSTE TOTAL]]/TablaComida[[#This Row],[TOTAL DE RACIONES]],"")</f>
        <v>0.1388888888888889</v>
      </c>
      <c r="H17" s="75">
        <f>IFERROR(TablaComida[[#This Row],[COSTE POR RACIÓN]]*TablaComida[[#This Row],[RACIÓN POR NIÑO]],"")</f>
        <v>0.1388888888888889</v>
      </c>
      <c r="I17" s="75">
        <f>IFERROR(TablaComida[[#This Row],[COSTE POR RACIÓN]]*TablaComida[[#This Row],[RACIÓN POR ADULTO]],"")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5">
        <v>12</v>
      </c>
      <c r="D18" s="23">
        <v>1</v>
      </c>
      <c r="E18" s="23">
        <v>2</v>
      </c>
      <c r="F18" s="31">
        <f>(TablaComida[[#This Row],[RACIÓN POR NIÑO]]*TotalNiños)+(TablaComida[[#This Row],[RACIÓN POR ADULTO]]*TotalAdultos)</f>
        <v>72</v>
      </c>
      <c r="G18" s="75">
        <f>IFERROR(TablaComida[[#This Row],[COSTE TOTAL]]/TablaComida[[#This Row],[TOTAL DE RACIONES]],"")</f>
        <v>0.16666666666666666</v>
      </c>
      <c r="H18" s="75">
        <f>IFERROR(TablaComida[[#This Row],[COSTE POR RACIÓN]]*TablaComida[[#This Row],[RACIÓN POR NIÑO]],"")</f>
        <v>0.16666666666666666</v>
      </c>
      <c r="I18" s="75">
        <f>IFERROR(TablaComida[[#This Row],[COSTE POR RACIÓN]]*TablaComida[[#This Row],[RACIÓN POR ADULTO]],"")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5">
        <v>45</v>
      </c>
      <c r="D19" s="23">
        <v>2</v>
      </c>
      <c r="E19" s="23">
        <v>4</v>
      </c>
      <c r="F19" s="31">
        <f>(TablaComida[[#This Row],[RACIÓN POR NIÑO]]*TotalNiños)+(TablaComida[[#This Row],[RACIÓN POR ADULTO]]*TotalAdultos)</f>
        <v>144</v>
      </c>
      <c r="G19" s="75">
        <f>IFERROR(TablaComida[[#This Row],[COSTE TOTAL]]/TablaComida[[#This Row],[TOTAL DE RACIONES]],"")</f>
        <v>0.3125</v>
      </c>
      <c r="H19" s="75">
        <f>IFERROR(TablaComida[[#This Row],[COSTE POR RACIÓN]]*TablaComida[[#This Row],[RACIÓN POR NIÑO]],"")</f>
        <v>0.625</v>
      </c>
      <c r="I19" s="75">
        <f>IFERROR(TablaComida[[#This Row],[COSTE POR RACIÓN]]*TablaComida[[#This Row],[RACIÓN POR ADULTO]],"")</f>
        <v>1.25</v>
      </c>
      <c r="J19" s="22" t="s">
        <v>149</v>
      </c>
    </row>
    <row r="20" spans="2:10" ht="18" customHeight="1" x14ac:dyDescent="0.25">
      <c r="B20" s="26" t="s">
        <v>52</v>
      </c>
      <c r="C20" s="75">
        <v>10</v>
      </c>
      <c r="D20" s="23">
        <v>4</v>
      </c>
      <c r="E20" s="23">
        <v>6</v>
      </c>
      <c r="F20" s="31">
        <f>(TablaComida[[#This Row],[RACIÓN POR NIÑO]]*TotalNiños)+(TablaComida[[#This Row],[RACIÓN POR ADULTO]]*TotalAdultos)</f>
        <v>236</v>
      </c>
      <c r="G20" s="75">
        <f>IFERROR(TablaComida[[#This Row],[COSTE TOTAL]]/TablaComida[[#This Row],[TOTAL DE RACIONES]],"")</f>
        <v>4.2372881355932202E-2</v>
      </c>
      <c r="H20" s="75">
        <f>IFERROR(TablaComida[[#This Row],[COSTE POR RACIÓN]]*TablaComida[[#This Row],[RACIÓN POR NIÑO]],"")</f>
        <v>0.16949152542372881</v>
      </c>
      <c r="I20" s="75">
        <f>IFERROR(TablaComida[[#This Row],[COSTE POR RACIÓN]]*TablaComida[[#This Row],[RACIÓN POR ADULTO]],"")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5">
        <v>14</v>
      </c>
      <c r="D21" s="23">
        <v>4</v>
      </c>
      <c r="E21" s="23">
        <v>6</v>
      </c>
      <c r="F21" s="31">
        <f>(TablaComida[[#This Row],[RACIÓN POR NIÑO]]*TotalNiños)+(TablaComida[[#This Row],[RACIÓN POR ADULTO]]*TotalAdultos)</f>
        <v>236</v>
      </c>
      <c r="G21" s="75">
        <f>IFERROR(TablaComida[[#This Row],[COSTE TOTAL]]/TablaComida[[#This Row],[TOTAL DE RACIONES]],"")</f>
        <v>5.9322033898305086E-2</v>
      </c>
      <c r="H21" s="75">
        <f>IFERROR(TablaComida[[#This Row],[COSTE POR RACIÓN]]*TablaComida[[#This Row],[RACIÓN POR NIÑO]],"")</f>
        <v>0.23728813559322035</v>
      </c>
      <c r="I21" s="75">
        <f>IFERROR(TablaComida[[#This Row],[COSTE POR RACIÓN]]*TablaComida[[#This Row],[RACIÓN POR ADULTO]],"")</f>
        <v>0.3559322033898305</v>
      </c>
      <c r="J21" s="22" t="s">
        <v>56</v>
      </c>
    </row>
    <row r="22" spans="2:10" ht="18" customHeight="1" x14ac:dyDescent="0.25">
      <c r="B22" s="26" t="s">
        <v>55</v>
      </c>
      <c r="C22" s="75">
        <v>30</v>
      </c>
      <c r="D22" s="23">
        <v>4</v>
      </c>
      <c r="E22" s="23">
        <v>10</v>
      </c>
      <c r="F22" s="31">
        <f>(TablaComida[[#This Row],[RACIÓN POR NIÑO]]*TotalNiños)+(TablaComida[[#This Row],[RACIÓN POR ADULTO]]*TotalAdultos)</f>
        <v>340</v>
      </c>
      <c r="G22" s="75">
        <f>IFERROR(TablaComida[[#This Row],[COSTE TOTAL]]/TablaComida[[#This Row],[TOTAL DE RACIONES]],"")</f>
        <v>8.8235294117647065E-2</v>
      </c>
      <c r="H22" s="75">
        <f>IFERROR(TablaComida[[#This Row],[COSTE POR RACIÓN]]*TablaComida[[#This Row],[RACIÓN POR NIÑO]],"")</f>
        <v>0.35294117647058826</v>
      </c>
      <c r="I22" s="75">
        <f>IFERROR(TablaComida[[#This Row],[COSTE POR RACIÓN]]*TablaComida[[#This Row],[RACIÓN POR ADULTO]],"")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5">
        <v>15</v>
      </c>
      <c r="D23" s="23">
        <v>5</v>
      </c>
      <c r="E23" s="23">
        <v>10</v>
      </c>
      <c r="F23" s="31">
        <f>(TablaComida[[#This Row],[RACIÓN POR NIÑO]]*TotalNiños)+(TablaComida[[#This Row],[RACIÓN POR ADULTO]]*TotalAdultos)</f>
        <v>360</v>
      </c>
      <c r="G23" s="75">
        <f>IFERROR(TablaComida[[#This Row],[COSTE TOTAL]]/TablaComida[[#This Row],[TOTAL DE RACIONES]],"")</f>
        <v>4.1666666666666664E-2</v>
      </c>
      <c r="H23" s="75">
        <f>IFERROR(TablaComida[[#This Row],[COSTE POR RACIÓN]]*TablaComida[[#This Row],[RACIÓN POR NIÑO]],"")</f>
        <v>0.20833333333333331</v>
      </c>
      <c r="I23" s="75">
        <f>IFERROR(TablaComida[[#This Row],[COSTE POR RACIÓN]]*TablaComida[[#This Row],[RACIÓN POR ADULTO]],"")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5">
        <v>25</v>
      </c>
      <c r="D24" s="23">
        <v>5</v>
      </c>
      <c r="E24" s="23">
        <v>10</v>
      </c>
      <c r="F24" s="31">
        <f>(TablaComida[[#This Row],[RACIÓN POR NIÑO]]*TotalNiños)+(TablaComida[[#This Row],[RACIÓN POR ADULTO]]*TotalAdultos)</f>
        <v>360</v>
      </c>
      <c r="G24" s="75">
        <f>IFERROR(TablaComida[[#This Row],[COSTE TOTAL]]/TablaComida[[#This Row],[TOTAL DE RACIONES]],"")</f>
        <v>6.9444444444444448E-2</v>
      </c>
      <c r="H24" s="75">
        <f>IFERROR(TablaComida[[#This Row],[COSTE POR RACIÓN]]*TablaComida[[#This Row],[RACIÓN POR NIÑO]],"")</f>
        <v>0.34722222222222221</v>
      </c>
      <c r="I24" s="75">
        <f>IFERROR(TablaComida[[#This Row],[COSTE POR RACIÓN]]*TablaComida[[#This Row],[RACIÓN POR ADULTO]],"")</f>
        <v>0.69444444444444442</v>
      </c>
      <c r="J24" s="22" t="s">
        <v>172</v>
      </c>
    </row>
    <row r="25" spans="2:10" ht="18" customHeight="1" x14ac:dyDescent="0.25">
      <c r="B25" s="70" t="s">
        <v>2</v>
      </c>
      <c r="C25" s="76">
        <f>SUBTOTAL(109,TablaComida[COSTE TOTAL])</f>
        <v>475</v>
      </c>
      <c r="D25" s="71">
        <f>SUBTOTAL(109,TablaComida[RACIÓN POR NIÑO])</f>
        <v>34.5</v>
      </c>
      <c r="E25" s="71">
        <f>SUBTOTAL(109,TablaComida[RACIÓN POR ADULTO])</f>
        <v>65.5</v>
      </c>
      <c r="F25" s="71">
        <f>SUBTOTAL(109,TablaComida[TOTAL DE RACIONES])</f>
        <v>2393</v>
      </c>
      <c r="G25" s="76">
        <f>SUBTOTAL(109,TablaComida[COSTE POR RACIÓN])</f>
        <v>6.915706603622084</v>
      </c>
      <c r="H25" s="76">
        <f>SUBTOTAL(109,TablaComida[COSTE POR NIÑO])</f>
        <v>7.2528841906569532</v>
      </c>
      <c r="I25" s="76">
        <f>SUBTOTAL(109,TablaComida[COSTE POR ADULTO])</f>
        <v>12.690089084110037</v>
      </c>
      <c r="J25" s="70"/>
    </row>
  </sheetData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baseColWidth="10" defaultColWidth="9"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7"/>
      <c r="B2" s="57"/>
      <c r="C2" s="57"/>
      <c r="D2" s="57"/>
      <c r="E2" s="57"/>
      <c r="F2" s="57"/>
    </row>
    <row r="3" spans="1:6" ht="53.25" customHeight="1" x14ac:dyDescent="0.25">
      <c r="A3" s="53"/>
      <c r="B3" s="56" t="s">
        <v>194</v>
      </c>
      <c r="C3" s="53"/>
      <c r="D3" s="53"/>
      <c r="E3" s="53"/>
      <c r="F3" s="53"/>
    </row>
    <row r="4" spans="1:6" ht="14.25" customHeight="1" x14ac:dyDescent="0.7">
      <c r="A4" s="57"/>
      <c r="B4" s="65"/>
      <c r="C4" s="57"/>
      <c r="D4" s="57"/>
      <c r="E4" s="57"/>
      <c r="F4" s="57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7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7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7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7">
        <v>25</v>
      </c>
      <c r="D10" s="23"/>
      <c r="E10" s="26"/>
    </row>
    <row r="11" spans="1:6" ht="18" customHeight="1" x14ac:dyDescent="0.25">
      <c r="B11" s="26" t="s">
        <v>31</v>
      </c>
      <c r="C11" s="77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7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7">
        <v>25</v>
      </c>
      <c r="D13" s="23"/>
      <c r="E13" s="26" t="s">
        <v>19</v>
      </c>
    </row>
    <row r="14" spans="1:6" ht="18" customHeight="1" x14ac:dyDescent="0.25">
      <c r="B14" s="70" t="s">
        <v>2</v>
      </c>
      <c r="C14" s="78">
        <f>SUBTOTAL(109,PresupuestoTabla1[Coste])</f>
        <v>400</v>
      </c>
      <c r="D14" s="71"/>
      <c r="E14" s="70"/>
    </row>
    <row r="15" spans="1:6" ht="18" customHeight="1" x14ac:dyDescent="0.25">
      <c r="B15" s="90"/>
      <c r="C15" s="90"/>
      <c r="D15" s="90"/>
      <c r="E15" s="90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7">
        <v>25</v>
      </c>
      <c r="D18" s="23"/>
      <c r="E18" s="26"/>
    </row>
    <row r="19" spans="2:5" ht="18" customHeight="1" x14ac:dyDescent="0.25">
      <c r="B19" s="26" t="s">
        <v>33</v>
      </c>
      <c r="C19" s="77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7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7">
        <v>0</v>
      </c>
      <c r="D21" s="23"/>
      <c r="E21" s="26" t="s">
        <v>26</v>
      </c>
    </row>
    <row r="22" spans="2:5" ht="18" customHeight="1" x14ac:dyDescent="0.25">
      <c r="B22" s="73" t="s">
        <v>2</v>
      </c>
      <c r="C22" s="79">
        <f>SUBTOTAL(109,PresupuestoTabla2[Coste])</f>
        <v>175</v>
      </c>
      <c r="D22" s="74"/>
      <c r="E22" s="73"/>
    </row>
    <row r="23" spans="2:5" ht="18" customHeight="1" x14ac:dyDescent="0.25">
      <c r="B23" s="90"/>
      <c r="C23" s="90"/>
      <c r="D23" s="90"/>
      <c r="E23" s="90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7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7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7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7">
        <v>50</v>
      </c>
      <c r="D29" s="23"/>
      <c r="E29" s="26"/>
    </row>
    <row r="30" spans="2:5" ht="18" customHeight="1" x14ac:dyDescent="0.25">
      <c r="B30" s="26" t="s">
        <v>2</v>
      </c>
      <c r="C30" s="77">
        <f>SUBTOTAL(109,TPresupuestoTabla3[Coste])</f>
        <v>285</v>
      </c>
      <c r="D30" s="32"/>
      <c r="E30" s="26"/>
    </row>
  </sheetData>
  <mergeCells count="2">
    <mergeCell ref="B23:E23"/>
    <mergeCell ref="B15:E15"/>
  </mergeCells>
  <dataValidations count="2">
    <dataValidation type="list" allowBlank="1" sqref="D26:D29">
      <formula1>"Sí,No"</formula1>
    </dataValidation>
    <dataValidation type="list" allowBlank="1" sqref="D7:D13 D18:D21">
      <formula1>"Sí,No"</formula1>
    </dataValidation>
  </dataValidations>
  <printOptions horizontalCentered="1"/>
  <pageMargins left="0.25" right="0.25" top="0.75" bottom="0.75" header="0.3" footer="0.3"/>
  <pageSetup scale="93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baseColWidth="10" defaultColWidth="9.25" defaultRowHeight="12.75" x14ac:dyDescent="0.2"/>
  <cols>
    <col min="1" max="20" width="2.75" style="4" customWidth="1"/>
    <col min="21" max="23" width="3" style="4" customWidth="1"/>
    <col min="24" max="24" width="3.125" style="4" customWidth="1"/>
    <col min="25" max="25" width="3" style="4" customWidth="1"/>
    <col min="26" max="26" width="3.125" style="4" customWidth="1"/>
    <col min="27" max="27" width="3.375" style="4" customWidth="1"/>
    <col min="28" max="28" width="3.5" style="4" customWidth="1"/>
    <col min="29" max="29" width="3.375" style="4" customWidth="1"/>
    <col min="30" max="30" width="3.25" style="4" customWidth="1"/>
    <col min="31" max="31" width="3.375" style="4" customWidth="1"/>
    <col min="32" max="32" width="3.25" style="4" customWidth="1"/>
    <col min="33" max="33" width="3.25" style="5" customWidth="1"/>
    <col min="34" max="34" width="10.375" style="4" customWidth="1"/>
    <col min="35" max="16384" width="9.25" style="4"/>
  </cols>
  <sheetData>
    <row r="1" spans="1:35" ht="57" customHeight="1" x14ac:dyDescent="0.2">
      <c r="A1" s="69" t="s">
        <v>153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5"/>
      <c r="B2" s="45"/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5" ht="15" customHeight="1" x14ac:dyDescent="0.2">
      <c r="A3" s="45"/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5" ht="15" customHeight="1" x14ac:dyDescent="0.2">
      <c r="A4" s="45"/>
      <c r="B4" s="45"/>
      <c r="C4" s="45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5" ht="15" customHeight="1" x14ac:dyDescent="0.2">
      <c r="A5" s="45"/>
      <c r="B5" s="45"/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5" ht="15" customHeight="1" x14ac:dyDescent="0.2">
      <c r="A6" s="45"/>
      <c r="B6" s="45"/>
      <c r="C6" s="45"/>
      <c r="D6" s="4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5" ht="15" customHeight="1" x14ac:dyDescent="0.2">
      <c r="A7" s="45"/>
      <c r="B7" s="45"/>
      <c r="C7" s="45"/>
      <c r="D7" s="4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5" ht="15" customHeight="1" x14ac:dyDescent="0.2">
      <c r="A8" s="45"/>
      <c r="B8" s="45"/>
      <c r="C8" s="45"/>
      <c r="D8" s="4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5" ht="15" customHeight="1" x14ac:dyDescent="0.2">
      <c r="A9" s="45"/>
      <c r="B9" s="45"/>
      <c r="C9" s="45"/>
      <c r="D9" s="46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5" ht="15" customHeight="1" x14ac:dyDescent="0.2">
      <c r="A10" s="45"/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5" ht="15" customHeight="1" x14ac:dyDescent="0.2">
      <c r="A11" s="45"/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/>
    </row>
    <row r="12" spans="1:35" ht="15" customHeight="1" x14ac:dyDescent="0.2">
      <c r="A12" s="45"/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5" ht="15" customHeight="1" x14ac:dyDescent="0.2">
      <c r="A13" s="45"/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5" ht="15" customHeight="1" x14ac:dyDescent="0.2">
      <c r="A14" s="45"/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5" ht="15" customHeight="1" x14ac:dyDescent="0.2">
      <c r="A15" s="45"/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5" ht="15" customHeight="1" x14ac:dyDescent="0.2">
      <c r="A16" s="45"/>
      <c r="B16" s="45"/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5" customHeight="1" x14ac:dyDescent="0.2">
      <c r="A17" s="45"/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5" customHeight="1" x14ac:dyDescent="0.2">
      <c r="A18" s="45"/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5" customHeight="1" x14ac:dyDescent="0.2">
      <c r="A19" s="45"/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5" customHeight="1" x14ac:dyDescent="0.2">
      <c r="A20" s="45"/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5" customHeight="1" x14ac:dyDescent="0.2">
      <c r="A21" s="45"/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5" customHeight="1" x14ac:dyDescent="0.2">
      <c r="A22" s="45"/>
      <c r="B22" s="45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5" customHeight="1" x14ac:dyDescent="0.2">
      <c r="A23" s="45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5" customHeight="1" x14ac:dyDescent="0.2">
      <c r="A24" s="45"/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5" customHeight="1" x14ac:dyDescent="0.2">
      <c r="A25" s="45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5" customHeight="1" x14ac:dyDescent="0.2">
      <c r="A26" s="45"/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5" customHeight="1" x14ac:dyDescent="0.2">
      <c r="A27" s="45"/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5" customHeight="1" x14ac:dyDescent="0.2">
      <c r="A28" s="45"/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5" customHeight="1" x14ac:dyDescent="0.2">
      <c r="A29" s="45"/>
      <c r="B29" s="45"/>
      <c r="C29" s="45"/>
      <c r="D29" s="4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5" customHeight="1" x14ac:dyDescent="0.2">
      <c r="A30" s="45"/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5" customHeight="1" x14ac:dyDescent="0.2">
      <c r="A31" s="45"/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5" customHeight="1" x14ac:dyDescent="0.2">
      <c r="A32" s="45"/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5" customHeight="1" x14ac:dyDescent="0.2">
      <c r="A33" s="45"/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5" customHeight="1" x14ac:dyDescent="0.2">
      <c r="A34" s="45"/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customFormat="1" ht="24" customHeight="1" x14ac:dyDescent="0.25">
      <c r="AH35" s="47" t="s">
        <v>152</v>
      </c>
    </row>
    <row r="36" spans="1:34" ht="18.75" customHeight="1" x14ac:dyDescent="0.2">
      <c r="A36" s="91" t="s">
        <v>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0"/>
      <c r="T36" s="92" t="str">
        <f>" Total confirmed guests: "&amp;InvitadosConfirmados</f>
        <v xml:space="preserve"> Total confirmed guests: 46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</row>
    <row r="37" spans="1:34" ht="18" customHeight="1" x14ac:dyDescent="0.2">
      <c r="A37" s="33"/>
      <c r="B37" s="33"/>
      <c r="C37" s="34"/>
      <c r="D37" s="34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"/>
      <c r="T37" s="37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8"/>
    </row>
    <row r="38" spans="1:34" ht="18" customHeight="1" x14ac:dyDescent="0.2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"/>
      <c r="T38" s="39"/>
      <c r="U38" s="8" t="str">
        <f>ROUNDUP(InvitadosConfirmados/6,0)&amp;" mesas redondas de 140 centímetros (6 asientos)"</f>
        <v>8 mesas redondas de 140 centímetros (6 asientos)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8"/>
    </row>
    <row r="39" spans="1:34" customFormat="1" ht="18" customHeight="1" x14ac:dyDescent="0.2">
      <c r="A39" s="35"/>
      <c r="B39" s="35"/>
      <c r="C39" s="36"/>
      <c r="D39" s="36"/>
      <c r="E39" s="36"/>
      <c r="F39" s="36"/>
      <c r="G39" s="36"/>
      <c r="H39" s="36"/>
      <c r="I39" s="36"/>
      <c r="J39" s="35"/>
      <c r="K39" s="36"/>
      <c r="L39" s="36"/>
      <c r="M39" s="35"/>
      <c r="N39" s="36"/>
      <c r="O39" s="36"/>
      <c r="P39" s="36"/>
      <c r="Q39" s="36"/>
      <c r="R39" s="36"/>
      <c r="S39" s="1"/>
      <c r="T39" s="39"/>
      <c r="U39" s="8" t="str">
        <f>ROUNDUP(InvitadosConfirmados/8,0) &amp;" mesas redondas de 150 centímetros (8 asientos)"</f>
        <v>6 mesas redondas de 150 centímetros (8 asientos)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40"/>
    </row>
    <row r="40" spans="1:34" customFormat="1" ht="18" customHeight="1" x14ac:dyDescent="0.2">
      <c r="A40" s="35"/>
      <c r="B40" s="35"/>
      <c r="C40" s="36"/>
      <c r="D40" s="36"/>
      <c r="E40" s="36"/>
      <c r="F40" s="36"/>
      <c r="G40" s="36"/>
      <c r="H40" s="36"/>
      <c r="I40" s="36"/>
      <c r="J40" s="35"/>
      <c r="K40" s="36"/>
      <c r="L40" s="36"/>
      <c r="M40" s="35"/>
      <c r="N40" s="36"/>
      <c r="O40" s="36"/>
      <c r="P40" s="36"/>
      <c r="Q40" s="36"/>
      <c r="R40" s="36"/>
      <c r="S40" s="1"/>
      <c r="T40" s="39"/>
      <c r="U40" s="8" t="str">
        <f>ROUNDUP(InvitadosConfirmados/10,0)&amp;" mesas redondas de 180 centímetros (10 asientos)"</f>
        <v>5 mesas redondas de 180 centímetros (10 asientos)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40"/>
    </row>
    <row r="41" spans="1:34" ht="18" customHeight="1" x14ac:dyDescent="0.2">
      <c r="A41" s="35"/>
      <c r="B41" s="35"/>
      <c r="C41" s="35"/>
      <c r="D41" s="36"/>
      <c r="E41" s="36"/>
      <c r="F41" s="36"/>
      <c r="G41" s="36"/>
      <c r="H41" s="36"/>
      <c r="I41" s="36"/>
      <c r="J41" s="35"/>
      <c r="K41" s="36"/>
      <c r="L41" s="36"/>
      <c r="M41" s="35"/>
      <c r="N41" s="36"/>
      <c r="O41" s="36"/>
      <c r="P41" s="36"/>
      <c r="Q41" s="36"/>
      <c r="R41" s="36"/>
      <c r="S41" s="1"/>
      <c r="T41" s="39"/>
      <c r="U41" s="8" t="str">
        <f>ROUNDUP(InvitadosConfirmados/6,0)&amp; " mesas rectangulares de 75 centímetros x 180 centímetros (6 asientos)"</f>
        <v>8 mesas rectangulares de 75 centímetros x 180 centímetros (6 asientos)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8"/>
    </row>
    <row r="42" spans="1:34" ht="18" customHeight="1" x14ac:dyDescent="0.2">
      <c r="A42" s="35"/>
      <c r="B42" s="35"/>
      <c r="C42" s="35"/>
      <c r="D42" s="36"/>
      <c r="E42" s="36"/>
      <c r="F42" s="36"/>
      <c r="G42" s="36"/>
      <c r="H42" s="36"/>
      <c r="I42" s="36"/>
      <c r="J42" s="35"/>
      <c r="K42" s="36"/>
      <c r="L42" s="36"/>
      <c r="M42" s="35"/>
      <c r="N42" s="36"/>
      <c r="O42" s="36"/>
      <c r="P42" s="36"/>
      <c r="Q42" s="36"/>
      <c r="R42" s="36"/>
      <c r="S42" s="6"/>
      <c r="T42" s="41"/>
      <c r="U42" s="8" t="str">
        <f>ROUNDUP(InvitadosConfirmados/8,0)&amp;" mesas rectangulares de 75 centímetros x 240 centímetros (8 asientos)"</f>
        <v>6 mesas rectangulares de 75 centímetros x 240 centímetros (8 asientos)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8"/>
    </row>
    <row r="43" spans="1:34" ht="18" customHeight="1" x14ac:dyDescent="0.2">
      <c r="A43" s="35"/>
      <c r="B43" s="35"/>
      <c r="C43" s="35"/>
      <c r="D43" s="36"/>
      <c r="E43" s="36"/>
      <c r="F43" s="36"/>
      <c r="G43" s="36"/>
      <c r="H43" s="36"/>
      <c r="I43" s="36"/>
      <c r="J43" s="35"/>
      <c r="K43" s="36"/>
      <c r="L43" s="36"/>
      <c r="M43" s="35"/>
      <c r="N43" s="36"/>
      <c r="O43" s="36"/>
      <c r="P43" s="36"/>
      <c r="Q43" s="36"/>
      <c r="R43" s="36"/>
      <c r="S43" s="6"/>
      <c r="T43" s="72" t="s">
        <v>154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44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854868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2012-08-30T21:29:00+00:00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684759</Value>
    </PublishStatusLookup>
    <APAuthor xmlns="2958f784-0ef9-4616-b22d-512a8cad1f0d">
      <UserInfo>
        <DisplayName>REDMOND\matthos</DisplayName>
        <AccountId>59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TP103427563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E8D8A5AA-033A-490A-8AEB-B403A4F62399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Vista general de la fiesta</vt:lpstr>
      <vt:lpstr>Lista de invitados</vt:lpstr>
      <vt:lpstr>Comida y bebida</vt:lpstr>
      <vt:lpstr>Otros básicos</vt:lpstr>
      <vt:lpstr>Disposición de las sillas</vt:lpstr>
      <vt:lpstr>'Disposición de las sillas'!Área_de_impresión</vt:lpstr>
      <vt:lpstr>EncabezadoTabla1</vt:lpstr>
      <vt:lpstr>EncabezadoTabla2</vt:lpstr>
      <vt:lpstr>InvitadosConfirmados</vt:lpstr>
      <vt:lpstr>Table3Header</vt:lpstr>
      <vt:lpstr>TotalAdultos</vt:lpstr>
      <vt:lpstr>TotalNiños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ESN</dc:creator>
  <cp:lastModifiedBy>ESN</cp:lastModifiedBy>
  <dcterms:created xsi:type="dcterms:W3CDTF">2012-08-28T21:36:07Z</dcterms:created>
  <dcterms:modified xsi:type="dcterms:W3CDTF">2012-11-23T09:21:07Z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