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mc:AlternateContent xmlns:mc="http://schemas.openxmlformats.org/markup-compatibility/2006">
    <mc:Choice Requires="x15">
      <x15ac:absPath xmlns:x15ac="http://schemas.microsoft.com/office/spreadsheetml/2010/11/ac" url="C:\Users\Ritika.VIDYATECH\Downloads\"/>
    </mc:Choice>
  </mc:AlternateContent>
  <bookViews>
    <workbookView xWindow="0" yWindow="0" windowWidth="15360" windowHeight="7515" xr2:uid="{00000000-000D-0000-FFFF-FFFF00000000}"/>
  </bookViews>
  <sheets>
    <sheet name="Start" sheetId="9" r:id="rId1"/>
    <sheet name="Expense Calendar" sheetId="8" r:id="rId2"/>
  </sheets>
  <definedNames>
    <definedName name="AprSun1">DATE(CalendarYear,4,1)-WEEKDAY(DATE(CalendarYear,4,1))</definedName>
    <definedName name="AugSun1">DATE(CalendarYear,8,1)-WEEKDAY(DATE(CalendarYear,8,1))</definedName>
    <definedName name="CalendarYear">'Expense Calendar'!Year1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Month1" localSheetId="1">'Expense Calendar'!$B$3</definedName>
    <definedName name="NovSun1">DATE(CalendarYear,11,1)-WEEKDAY(DATE(CalendarYear,11,1))</definedName>
    <definedName name="OctSun1">DATE(CalendarYear,10,1)-WEEKDAY(DATE(CalendarYear,10,1))</definedName>
    <definedName name="_xlnm.Print_Area" localSheetId="1">'Expense Calendar'!$B$2:$P$696</definedName>
    <definedName name="SepSun1">DATE(CalendarYear,9,1)-WEEKDAY(DATE(CalendarYear,9,1))</definedName>
    <definedName name="StartMonth">'Expense Calendar'!$B$4</definedName>
    <definedName name="Year1" localSheetId="1">VALUE(LEFT('Expense Calendar'!$B$1,4))</definedName>
  </definedNames>
  <calcPr calcId="179017"/>
</workbook>
</file>

<file path=xl/calcChain.xml><?xml version="1.0" encoding="utf-8"?>
<calcChain xmlns="http://schemas.openxmlformats.org/spreadsheetml/2006/main">
  <c r="B1" i="8" l="1"/>
  <c r="F3" i="8" s="1"/>
  <c r="F641" i="8" l="1"/>
  <c r="F583" i="8"/>
  <c r="F525" i="8"/>
  <c r="F467" i="8"/>
  <c r="F409" i="8"/>
  <c r="F61" i="8"/>
  <c r="F293" i="8" l="1"/>
  <c r="F351" i="8"/>
  <c r="F177" i="8"/>
  <c r="F235" i="8"/>
  <c r="F119" i="8"/>
  <c r="H274" i="8"/>
  <c r="N689" i="8"/>
  <c r="L689" i="8"/>
  <c r="J689" i="8"/>
  <c r="H689" i="8"/>
  <c r="F689" i="8"/>
  <c r="D689" i="8"/>
  <c r="B689" i="8"/>
  <c r="N680" i="8"/>
  <c r="L680" i="8"/>
  <c r="J680" i="8"/>
  <c r="H680" i="8"/>
  <c r="F680" i="8"/>
  <c r="D680" i="8"/>
  <c r="B680" i="8"/>
  <c r="N644" i="8"/>
  <c r="B653" i="8" s="1"/>
  <c r="D653" i="8" s="1"/>
  <c r="F653" i="8" s="1"/>
  <c r="H653" i="8" s="1"/>
  <c r="J653" i="8" s="1"/>
  <c r="L653" i="8" s="1"/>
  <c r="N653" i="8" s="1"/>
  <c r="B662" i="8" s="1"/>
  <c r="D662" i="8" s="1"/>
  <c r="F662" i="8" s="1"/>
  <c r="H662" i="8" s="1"/>
  <c r="J662" i="8" s="1"/>
  <c r="L662" i="8" s="1"/>
  <c r="N662" i="8" s="1"/>
  <c r="B671" i="8" s="1"/>
  <c r="D671" i="8" s="1"/>
  <c r="F671" i="8" s="1"/>
  <c r="H671" i="8" s="1"/>
  <c r="J671" i="8" s="1"/>
  <c r="L671" i="8" s="1"/>
  <c r="N671" i="8" s="1"/>
  <c r="L644" i="8"/>
  <c r="J644" i="8"/>
  <c r="H644" i="8"/>
  <c r="F644" i="8"/>
  <c r="D644" i="8"/>
  <c r="B644" i="8"/>
  <c r="O696" i="8"/>
  <c r="M696" i="8"/>
  <c r="K696" i="8"/>
  <c r="I696" i="8"/>
  <c r="G696" i="8"/>
  <c r="E696" i="8"/>
  <c r="C696" i="8"/>
  <c r="O687" i="8"/>
  <c r="M687" i="8"/>
  <c r="K687" i="8"/>
  <c r="I687" i="8"/>
  <c r="G687" i="8"/>
  <c r="E687" i="8"/>
  <c r="C687" i="8"/>
  <c r="O678" i="8"/>
  <c r="M678" i="8"/>
  <c r="K678" i="8"/>
  <c r="I678" i="8"/>
  <c r="G678" i="8"/>
  <c r="E678" i="8"/>
  <c r="C678" i="8"/>
  <c r="O669" i="8"/>
  <c r="M669" i="8"/>
  <c r="K669" i="8"/>
  <c r="I669" i="8"/>
  <c r="G669" i="8"/>
  <c r="E669" i="8"/>
  <c r="C669" i="8"/>
  <c r="O660" i="8"/>
  <c r="M660" i="8"/>
  <c r="K660" i="8"/>
  <c r="I660" i="8"/>
  <c r="G660" i="8"/>
  <c r="E660" i="8"/>
  <c r="C660" i="8"/>
  <c r="O651" i="8"/>
  <c r="M651" i="8"/>
  <c r="K651" i="8"/>
  <c r="I651" i="8"/>
  <c r="G651" i="8"/>
  <c r="E651" i="8"/>
  <c r="C651" i="8"/>
  <c r="O643" i="8"/>
  <c r="M643" i="8"/>
  <c r="K643" i="8"/>
  <c r="I643" i="8"/>
  <c r="G643" i="8"/>
  <c r="E643" i="8"/>
  <c r="N631" i="8"/>
  <c r="L631" i="8"/>
  <c r="J631" i="8"/>
  <c r="H631" i="8"/>
  <c r="F631" i="8"/>
  <c r="D631" i="8"/>
  <c r="B631" i="8"/>
  <c r="N622" i="8"/>
  <c r="L622" i="8"/>
  <c r="J622" i="8"/>
  <c r="H622" i="8"/>
  <c r="F622" i="8"/>
  <c r="D622" i="8"/>
  <c r="B622" i="8"/>
  <c r="N586" i="8"/>
  <c r="B595" i="8" s="1"/>
  <c r="D595" i="8" s="1"/>
  <c r="F595" i="8" s="1"/>
  <c r="H595" i="8" s="1"/>
  <c r="J595" i="8" s="1"/>
  <c r="L595" i="8" s="1"/>
  <c r="N595" i="8" s="1"/>
  <c r="B604" i="8" s="1"/>
  <c r="D604" i="8" s="1"/>
  <c r="F604" i="8" s="1"/>
  <c r="H604" i="8" s="1"/>
  <c r="J604" i="8" s="1"/>
  <c r="L604" i="8" s="1"/>
  <c r="N604" i="8" s="1"/>
  <c r="B613" i="8" s="1"/>
  <c r="D613" i="8" s="1"/>
  <c r="F613" i="8" s="1"/>
  <c r="H613" i="8" s="1"/>
  <c r="J613" i="8" s="1"/>
  <c r="L613" i="8" s="1"/>
  <c r="N613" i="8" s="1"/>
  <c r="L586" i="8"/>
  <c r="J586" i="8"/>
  <c r="H586" i="8"/>
  <c r="F586" i="8"/>
  <c r="D586" i="8"/>
  <c r="B586" i="8"/>
  <c r="O638" i="8"/>
  <c r="M638" i="8"/>
  <c r="K638" i="8"/>
  <c r="I638" i="8"/>
  <c r="G638" i="8"/>
  <c r="E638" i="8"/>
  <c r="C638" i="8"/>
  <c r="O629" i="8"/>
  <c r="M629" i="8"/>
  <c r="K629" i="8"/>
  <c r="I629" i="8"/>
  <c r="G629" i="8"/>
  <c r="E629" i="8"/>
  <c r="C629" i="8"/>
  <c r="O620" i="8"/>
  <c r="M620" i="8"/>
  <c r="K620" i="8"/>
  <c r="I620" i="8"/>
  <c r="G620" i="8"/>
  <c r="E620" i="8"/>
  <c r="C620" i="8"/>
  <c r="O611" i="8"/>
  <c r="M611" i="8"/>
  <c r="K611" i="8"/>
  <c r="I611" i="8"/>
  <c r="G611" i="8"/>
  <c r="E611" i="8"/>
  <c r="C611" i="8"/>
  <c r="O602" i="8"/>
  <c r="M602" i="8"/>
  <c r="K602" i="8"/>
  <c r="I602" i="8"/>
  <c r="G602" i="8"/>
  <c r="E602" i="8"/>
  <c r="C602" i="8"/>
  <c r="O593" i="8"/>
  <c r="M593" i="8"/>
  <c r="K593" i="8"/>
  <c r="I593" i="8"/>
  <c r="G593" i="8"/>
  <c r="E593" i="8"/>
  <c r="C593" i="8"/>
  <c r="O585" i="8"/>
  <c r="M585" i="8"/>
  <c r="K585" i="8"/>
  <c r="I585" i="8"/>
  <c r="G585" i="8"/>
  <c r="E585" i="8"/>
  <c r="N573" i="8"/>
  <c r="L573" i="8"/>
  <c r="J573" i="8"/>
  <c r="H573" i="8"/>
  <c r="F573" i="8"/>
  <c r="D573" i="8"/>
  <c r="B573" i="8"/>
  <c r="N564" i="8"/>
  <c r="L564" i="8"/>
  <c r="J564" i="8"/>
  <c r="H564" i="8"/>
  <c r="F564" i="8"/>
  <c r="D564" i="8"/>
  <c r="B564" i="8"/>
  <c r="N528" i="8"/>
  <c r="B537" i="8" s="1"/>
  <c r="D537" i="8" s="1"/>
  <c r="F537" i="8" s="1"/>
  <c r="H537" i="8" s="1"/>
  <c r="J537" i="8" s="1"/>
  <c r="L537" i="8" s="1"/>
  <c r="N537" i="8" s="1"/>
  <c r="B546" i="8" s="1"/>
  <c r="D546" i="8" s="1"/>
  <c r="F546" i="8" s="1"/>
  <c r="H546" i="8" s="1"/>
  <c r="J546" i="8" s="1"/>
  <c r="L546" i="8" s="1"/>
  <c r="N546" i="8" s="1"/>
  <c r="B555" i="8" s="1"/>
  <c r="D555" i="8" s="1"/>
  <c r="F555" i="8" s="1"/>
  <c r="H555" i="8" s="1"/>
  <c r="J555" i="8" s="1"/>
  <c r="L555" i="8" s="1"/>
  <c r="N555" i="8" s="1"/>
  <c r="L528" i="8"/>
  <c r="J528" i="8"/>
  <c r="H528" i="8"/>
  <c r="F528" i="8"/>
  <c r="D528" i="8"/>
  <c r="B528" i="8"/>
  <c r="O580" i="8"/>
  <c r="M580" i="8"/>
  <c r="K580" i="8"/>
  <c r="I580" i="8"/>
  <c r="G580" i="8"/>
  <c r="E580" i="8"/>
  <c r="C580" i="8"/>
  <c r="O571" i="8"/>
  <c r="M571" i="8"/>
  <c r="K571" i="8"/>
  <c r="I571" i="8"/>
  <c r="G571" i="8"/>
  <c r="E571" i="8"/>
  <c r="C571" i="8"/>
  <c r="O562" i="8"/>
  <c r="M562" i="8"/>
  <c r="K562" i="8"/>
  <c r="I562" i="8"/>
  <c r="G562" i="8"/>
  <c r="E562" i="8"/>
  <c r="C562" i="8"/>
  <c r="O553" i="8"/>
  <c r="M553" i="8"/>
  <c r="K553" i="8"/>
  <c r="I553" i="8"/>
  <c r="G553" i="8"/>
  <c r="E553" i="8"/>
  <c r="C553" i="8"/>
  <c r="O544" i="8"/>
  <c r="M544" i="8"/>
  <c r="K544" i="8"/>
  <c r="I544" i="8"/>
  <c r="G544" i="8"/>
  <c r="E544" i="8"/>
  <c r="C544" i="8"/>
  <c r="O535" i="8"/>
  <c r="M535" i="8"/>
  <c r="K535" i="8"/>
  <c r="I535" i="8"/>
  <c r="G535" i="8"/>
  <c r="E535" i="8"/>
  <c r="C535" i="8"/>
  <c r="O527" i="8"/>
  <c r="M527" i="8"/>
  <c r="K527" i="8"/>
  <c r="I527" i="8"/>
  <c r="G527" i="8"/>
  <c r="E527" i="8"/>
  <c r="N515" i="8"/>
  <c r="L515" i="8"/>
  <c r="J515" i="8"/>
  <c r="H515" i="8"/>
  <c r="F515" i="8"/>
  <c r="D515" i="8"/>
  <c r="B515" i="8"/>
  <c r="N506" i="8"/>
  <c r="L506" i="8"/>
  <c r="J506" i="8"/>
  <c r="H506" i="8"/>
  <c r="F506" i="8"/>
  <c r="D506" i="8"/>
  <c r="B506" i="8"/>
  <c r="N470" i="8"/>
  <c r="B479" i="8" s="1"/>
  <c r="D479" i="8" s="1"/>
  <c r="F479" i="8" s="1"/>
  <c r="H479" i="8" s="1"/>
  <c r="J479" i="8" s="1"/>
  <c r="L479" i="8" s="1"/>
  <c r="N479" i="8" s="1"/>
  <c r="B488" i="8" s="1"/>
  <c r="D488" i="8" s="1"/>
  <c r="F488" i="8" s="1"/>
  <c r="H488" i="8" s="1"/>
  <c r="J488" i="8" s="1"/>
  <c r="L488" i="8" s="1"/>
  <c r="N488" i="8" s="1"/>
  <c r="B497" i="8" s="1"/>
  <c r="D497" i="8" s="1"/>
  <c r="F497" i="8" s="1"/>
  <c r="H497" i="8" s="1"/>
  <c r="J497" i="8" s="1"/>
  <c r="L497" i="8" s="1"/>
  <c r="N497" i="8" s="1"/>
  <c r="L470" i="8"/>
  <c r="J470" i="8"/>
  <c r="H470" i="8"/>
  <c r="F470" i="8"/>
  <c r="D470" i="8"/>
  <c r="B470" i="8"/>
  <c r="O522" i="8"/>
  <c r="M522" i="8"/>
  <c r="K522" i="8"/>
  <c r="I522" i="8"/>
  <c r="G522" i="8"/>
  <c r="E522" i="8"/>
  <c r="C522" i="8"/>
  <c r="O513" i="8"/>
  <c r="M513" i="8"/>
  <c r="K513" i="8"/>
  <c r="I513" i="8"/>
  <c r="G513" i="8"/>
  <c r="E513" i="8"/>
  <c r="C513" i="8"/>
  <c r="O504" i="8"/>
  <c r="M504" i="8"/>
  <c r="K504" i="8"/>
  <c r="I504" i="8"/>
  <c r="G504" i="8"/>
  <c r="E504" i="8"/>
  <c r="C504" i="8"/>
  <c r="O495" i="8"/>
  <c r="M495" i="8"/>
  <c r="K495" i="8"/>
  <c r="I495" i="8"/>
  <c r="G495" i="8"/>
  <c r="E495" i="8"/>
  <c r="C495" i="8"/>
  <c r="O486" i="8"/>
  <c r="M486" i="8"/>
  <c r="K486" i="8"/>
  <c r="I486" i="8"/>
  <c r="G486" i="8"/>
  <c r="E486" i="8"/>
  <c r="C486" i="8"/>
  <c r="O477" i="8"/>
  <c r="M477" i="8"/>
  <c r="K477" i="8"/>
  <c r="I477" i="8"/>
  <c r="G477" i="8"/>
  <c r="E477" i="8"/>
  <c r="C477" i="8"/>
  <c r="O469" i="8"/>
  <c r="M469" i="8"/>
  <c r="K469" i="8"/>
  <c r="I469" i="8"/>
  <c r="G469" i="8"/>
  <c r="E469" i="8"/>
  <c r="N457" i="8"/>
  <c r="L457" i="8"/>
  <c r="J457" i="8"/>
  <c r="H457" i="8"/>
  <c r="F457" i="8"/>
  <c r="D457" i="8"/>
  <c r="B457" i="8"/>
  <c r="N448" i="8"/>
  <c r="L448" i="8"/>
  <c r="J448" i="8"/>
  <c r="H448" i="8"/>
  <c r="F448" i="8"/>
  <c r="D448" i="8"/>
  <c r="B448" i="8"/>
  <c r="N412" i="8"/>
  <c r="B421" i="8" s="1"/>
  <c r="D421" i="8" s="1"/>
  <c r="F421" i="8" s="1"/>
  <c r="H421" i="8" s="1"/>
  <c r="J421" i="8" s="1"/>
  <c r="L421" i="8" s="1"/>
  <c r="N421" i="8" s="1"/>
  <c r="B430" i="8" s="1"/>
  <c r="D430" i="8" s="1"/>
  <c r="F430" i="8" s="1"/>
  <c r="H430" i="8" s="1"/>
  <c r="J430" i="8" s="1"/>
  <c r="L430" i="8" s="1"/>
  <c r="N430" i="8" s="1"/>
  <c r="B439" i="8" s="1"/>
  <c r="D439" i="8" s="1"/>
  <c r="F439" i="8" s="1"/>
  <c r="H439" i="8" s="1"/>
  <c r="J439" i="8" s="1"/>
  <c r="L439" i="8" s="1"/>
  <c r="N439" i="8" s="1"/>
  <c r="L412" i="8"/>
  <c r="J412" i="8"/>
  <c r="H412" i="8"/>
  <c r="F412" i="8"/>
  <c r="D412" i="8"/>
  <c r="B412" i="8"/>
  <c r="O464" i="8"/>
  <c r="M464" i="8"/>
  <c r="K464" i="8"/>
  <c r="I464" i="8"/>
  <c r="G464" i="8"/>
  <c r="E464" i="8"/>
  <c r="C464" i="8"/>
  <c r="O455" i="8"/>
  <c r="M455" i="8"/>
  <c r="K455" i="8"/>
  <c r="I455" i="8"/>
  <c r="G455" i="8"/>
  <c r="E455" i="8"/>
  <c r="C455" i="8"/>
  <c r="O446" i="8"/>
  <c r="M446" i="8"/>
  <c r="K446" i="8"/>
  <c r="I446" i="8"/>
  <c r="G446" i="8"/>
  <c r="E446" i="8"/>
  <c r="C446" i="8"/>
  <c r="O437" i="8"/>
  <c r="M437" i="8"/>
  <c r="K437" i="8"/>
  <c r="I437" i="8"/>
  <c r="G437" i="8"/>
  <c r="E437" i="8"/>
  <c r="C437" i="8"/>
  <c r="O428" i="8"/>
  <c r="M428" i="8"/>
  <c r="K428" i="8"/>
  <c r="I428" i="8"/>
  <c r="G428" i="8"/>
  <c r="E428" i="8"/>
  <c r="C428" i="8"/>
  <c r="O419" i="8"/>
  <c r="M419" i="8"/>
  <c r="K419" i="8"/>
  <c r="I419" i="8"/>
  <c r="G419" i="8"/>
  <c r="E419" i="8"/>
  <c r="C419" i="8"/>
  <c r="O411" i="8"/>
  <c r="M411" i="8"/>
  <c r="K411" i="8"/>
  <c r="I411" i="8"/>
  <c r="G411" i="8"/>
  <c r="E411" i="8"/>
  <c r="N399" i="8"/>
  <c r="L399" i="8"/>
  <c r="J399" i="8"/>
  <c r="H399" i="8"/>
  <c r="F399" i="8"/>
  <c r="D399" i="8"/>
  <c r="B399" i="8"/>
  <c r="N390" i="8"/>
  <c r="L390" i="8"/>
  <c r="J390" i="8"/>
  <c r="H390" i="8"/>
  <c r="F390" i="8"/>
  <c r="D390" i="8"/>
  <c r="B390" i="8"/>
  <c r="N354" i="8"/>
  <c r="B363" i="8" s="1"/>
  <c r="D363" i="8" s="1"/>
  <c r="F363" i="8" s="1"/>
  <c r="H363" i="8" s="1"/>
  <c r="J363" i="8" s="1"/>
  <c r="L363" i="8" s="1"/>
  <c r="N363" i="8" s="1"/>
  <c r="B372" i="8" s="1"/>
  <c r="D372" i="8" s="1"/>
  <c r="F372" i="8" s="1"/>
  <c r="H372" i="8" s="1"/>
  <c r="J372" i="8" s="1"/>
  <c r="L372" i="8" s="1"/>
  <c r="N372" i="8" s="1"/>
  <c r="B381" i="8" s="1"/>
  <c r="D381" i="8" s="1"/>
  <c r="F381" i="8" s="1"/>
  <c r="H381" i="8" s="1"/>
  <c r="J381" i="8" s="1"/>
  <c r="L381" i="8" s="1"/>
  <c r="N381" i="8" s="1"/>
  <c r="L354" i="8"/>
  <c r="J354" i="8"/>
  <c r="H354" i="8"/>
  <c r="F354" i="8"/>
  <c r="D354" i="8"/>
  <c r="B354" i="8"/>
  <c r="O406" i="8"/>
  <c r="M406" i="8"/>
  <c r="K406" i="8"/>
  <c r="I406" i="8"/>
  <c r="G406" i="8"/>
  <c r="E406" i="8"/>
  <c r="C406" i="8"/>
  <c r="O397" i="8"/>
  <c r="M397" i="8"/>
  <c r="K397" i="8"/>
  <c r="I397" i="8"/>
  <c r="G397" i="8"/>
  <c r="E397" i="8"/>
  <c r="C397" i="8"/>
  <c r="O388" i="8"/>
  <c r="M388" i="8"/>
  <c r="K388" i="8"/>
  <c r="I388" i="8"/>
  <c r="G388" i="8"/>
  <c r="E388" i="8"/>
  <c r="C388" i="8"/>
  <c r="O379" i="8"/>
  <c r="M379" i="8"/>
  <c r="K379" i="8"/>
  <c r="I379" i="8"/>
  <c r="G379" i="8"/>
  <c r="E379" i="8"/>
  <c r="C379" i="8"/>
  <c r="O370" i="8"/>
  <c r="M370" i="8"/>
  <c r="K370" i="8"/>
  <c r="I370" i="8"/>
  <c r="G370" i="8"/>
  <c r="E370" i="8"/>
  <c r="C370" i="8"/>
  <c r="O361" i="8"/>
  <c r="M361" i="8"/>
  <c r="K361" i="8"/>
  <c r="I361" i="8"/>
  <c r="G361" i="8"/>
  <c r="E361" i="8"/>
  <c r="C361" i="8"/>
  <c r="O353" i="8"/>
  <c r="M353" i="8"/>
  <c r="K353" i="8"/>
  <c r="I353" i="8"/>
  <c r="G353" i="8"/>
  <c r="E353" i="8"/>
  <c r="N341" i="8"/>
  <c r="L341" i="8"/>
  <c r="J341" i="8"/>
  <c r="H341" i="8"/>
  <c r="F341" i="8"/>
  <c r="D341" i="8"/>
  <c r="B341" i="8"/>
  <c r="N332" i="8"/>
  <c r="L332" i="8"/>
  <c r="J332" i="8"/>
  <c r="H332" i="8"/>
  <c r="F332" i="8"/>
  <c r="D332" i="8"/>
  <c r="B332" i="8"/>
  <c r="N296" i="8"/>
  <c r="B305" i="8" s="1"/>
  <c r="D305" i="8" s="1"/>
  <c r="F305" i="8" s="1"/>
  <c r="H305" i="8" s="1"/>
  <c r="J305" i="8" s="1"/>
  <c r="L305" i="8" s="1"/>
  <c r="N305" i="8" s="1"/>
  <c r="B314" i="8" s="1"/>
  <c r="D314" i="8" s="1"/>
  <c r="F314" i="8" s="1"/>
  <c r="H314" i="8" s="1"/>
  <c r="J314" i="8" s="1"/>
  <c r="L314" i="8" s="1"/>
  <c r="N314" i="8" s="1"/>
  <c r="B323" i="8" s="1"/>
  <c r="D323" i="8" s="1"/>
  <c r="F323" i="8" s="1"/>
  <c r="H323" i="8" s="1"/>
  <c r="J323" i="8" s="1"/>
  <c r="L323" i="8" s="1"/>
  <c r="N323" i="8" s="1"/>
  <c r="L296" i="8"/>
  <c r="J296" i="8"/>
  <c r="H296" i="8"/>
  <c r="F296" i="8"/>
  <c r="D296" i="8"/>
  <c r="B296" i="8"/>
  <c r="O348" i="8"/>
  <c r="M348" i="8"/>
  <c r="K348" i="8"/>
  <c r="I348" i="8"/>
  <c r="G348" i="8"/>
  <c r="E348" i="8"/>
  <c r="C348" i="8"/>
  <c r="O339" i="8"/>
  <c r="M339" i="8"/>
  <c r="K339" i="8"/>
  <c r="I339" i="8"/>
  <c r="G339" i="8"/>
  <c r="E339" i="8"/>
  <c r="C339" i="8"/>
  <c r="O330" i="8"/>
  <c r="M330" i="8"/>
  <c r="K330" i="8"/>
  <c r="I330" i="8"/>
  <c r="G330" i="8"/>
  <c r="E330" i="8"/>
  <c r="C330" i="8"/>
  <c r="O321" i="8"/>
  <c r="M321" i="8"/>
  <c r="K321" i="8"/>
  <c r="I321" i="8"/>
  <c r="G321" i="8"/>
  <c r="E321" i="8"/>
  <c r="C321" i="8"/>
  <c r="O312" i="8"/>
  <c r="M312" i="8"/>
  <c r="K312" i="8"/>
  <c r="I312" i="8"/>
  <c r="G312" i="8"/>
  <c r="E312" i="8"/>
  <c r="C312" i="8"/>
  <c r="O303" i="8"/>
  <c r="M303" i="8"/>
  <c r="K303" i="8"/>
  <c r="I303" i="8"/>
  <c r="G303" i="8"/>
  <c r="E303" i="8"/>
  <c r="C303" i="8"/>
  <c r="O295" i="8"/>
  <c r="M295" i="8"/>
  <c r="K295" i="8"/>
  <c r="I295" i="8"/>
  <c r="G295" i="8"/>
  <c r="E295" i="8"/>
  <c r="N283" i="8"/>
  <c r="L283" i="8"/>
  <c r="J283" i="8"/>
  <c r="H283" i="8"/>
  <c r="F283" i="8"/>
  <c r="D283" i="8"/>
  <c r="B283" i="8"/>
  <c r="N274" i="8"/>
  <c r="L274" i="8"/>
  <c r="J274" i="8"/>
  <c r="F274" i="8"/>
  <c r="D274" i="8"/>
  <c r="B274" i="8"/>
  <c r="N238" i="8"/>
  <c r="B247" i="8" s="1"/>
  <c r="D247" i="8" s="1"/>
  <c r="F247" i="8" s="1"/>
  <c r="H247" i="8" s="1"/>
  <c r="J247" i="8" s="1"/>
  <c r="L247" i="8" s="1"/>
  <c r="N247" i="8" s="1"/>
  <c r="B256" i="8" s="1"/>
  <c r="D256" i="8" s="1"/>
  <c r="F256" i="8" s="1"/>
  <c r="H256" i="8" s="1"/>
  <c r="J256" i="8" s="1"/>
  <c r="L256" i="8" s="1"/>
  <c r="N256" i="8" s="1"/>
  <c r="B265" i="8" s="1"/>
  <c r="D265" i="8" s="1"/>
  <c r="F265" i="8" s="1"/>
  <c r="H265" i="8" s="1"/>
  <c r="J265" i="8" s="1"/>
  <c r="L265" i="8" s="1"/>
  <c r="N265" i="8" s="1"/>
  <c r="L238" i="8"/>
  <c r="J238" i="8"/>
  <c r="H238" i="8"/>
  <c r="F238" i="8"/>
  <c r="D238" i="8"/>
  <c r="B238" i="8"/>
  <c r="N225" i="8"/>
  <c r="L225" i="8"/>
  <c r="J225" i="8"/>
  <c r="H225" i="8"/>
  <c r="F225" i="8"/>
  <c r="D225" i="8"/>
  <c r="B225" i="8"/>
  <c r="N216" i="8"/>
  <c r="L216" i="8"/>
  <c r="J216" i="8"/>
  <c r="H216" i="8"/>
  <c r="F216" i="8"/>
  <c r="D216" i="8"/>
  <c r="B216" i="8"/>
  <c r="N180" i="8"/>
  <c r="B189" i="8" s="1"/>
  <c r="D189" i="8" s="1"/>
  <c r="F189" i="8" s="1"/>
  <c r="H189" i="8" s="1"/>
  <c r="J189" i="8" s="1"/>
  <c r="L189" i="8" s="1"/>
  <c r="N189" i="8" s="1"/>
  <c r="B198" i="8" s="1"/>
  <c r="D198" i="8" s="1"/>
  <c r="F198" i="8" s="1"/>
  <c r="H198" i="8" s="1"/>
  <c r="J198" i="8" s="1"/>
  <c r="L198" i="8" s="1"/>
  <c r="N198" i="8" s="1"/>
  <c r="B207" i="8" s="1"/>
  <c r="D207" i="8" s="1"/>
  <c r="F207" i="8" s="1"/>
  <c r="H207" i="8" s="1"/>
  <c r="J207" i="8" s="1"/>
  <c r="L207" i="8" s="1"/>
  <c r="N207" i="8" s="1"/>
  <c r="L180" i="8"/>
  <c r="J180" i="8"/>
  <c r="H180" i="8"/>
  <c r="F180" i="8"/>
  <c r="D180" i="8"/>
  <c r="B180" i="8"/>
  <c r="N167" i="8"/>
  <c r="L167" i="8"/>
  <c r="J167" i="8"/>
  <c r="H167" i="8"/>
  <c r="F167" i="8"/>
  <c r="D167" i="8"/>
  <c r="B167" i="8"/>
  <c r="N158" i="8"/>
  <c r="L158" i="8"/>
  <c r="J158" i="8"/>
  <c r="H158" i="8"/>
  <c r="F158" i="8"/>
  <c r="D158" i="8"/>
  <c r="B158" i="8"/>
  <c r="N122" i="8"/>
  <c r="B131" i="8" s="1"/>
  <c r="D131" i="8" s="1"/>
  <c r="F131" i="8" s="1"/>
  <c r="H131" i="8" s="1"/>
  <c r="J131" i="8" s="1"/>
  <c r="L131" i="8" s="1"/>
  <c r="N131" i="8" s="1"/>
  <c r="B140" i="8" s="1"/>
  <c r="D140" i="8" s="1"/>
  <c r="F140" i="8" s="1"/>
  <c r="H140" i="8" s="1"/>
  <c r="J140" i="8" s="1"/>
  <c r="L140" i="8" s="1"/>
  <c r="N140" i="8" s="1"/>
  <c r="B149" i="8" s="1"/>
  <c r="D149" i="8" s="1"/>
  <c r="F149" i="8" s="1"/>
  <c r="H149" i="8" s="1"/>
  <c r="J149" i="8" s="1"/>
  <c r="L149" i="8" s="1"/>
  <c r="N149" i="8" s="1"/>
  <c r="L122" i="8"/>
  <c r="J122" i="8"/>
  <c r="H122" i="8"/>
  <c r="F122" i="8"/>
  <c r="D122" i="8"/>
  <c r="B122" i="8"/>
  <c r="O290" i="8"/>
  <c r="M290" i="8"/>
  <c r="K290" i="8"/>
  <c r="I290" i="8"/>
  <c r="G290" i="8"/>
  <c r="E290" i="8"/>
  <c r="C290" i="8"/>
  <c r="O281" i="8"/>
  <c r="M281" i="8"/>
  <c r="K281" i="8"/>
  <c r="I281" i="8"/>
  <c r="G281" i="8"/>
  <c r="E281" i="8"/>
  <c r="C281" i="8"/>
  <c r="O272" i="8"/>
  <c r="M272" i="8"/>
  <c r="K272" i="8"/>
  <c r="I272" i="8"/>
  <c r="G272" i="8"/>
  <c r="E272" i="8"/>
  <c r="C272" i="8"/>
  <c r="O263" i="8"/>
  <c r="M263" i="8"/>
  <c r="K263" i="8"/>
  <c r="I263" i="8"/>
  <c r="G263" i="8"/>
  <c r="E263" i="8"/>
  <c r="C263" i="8"/>
  <c r="O254" i="8"/>
  <c r="M254" i="8"/>
  <c r="K254" i="8"/>
  <c r="I254" i="8"/>
  <c r="G254" i="8"/>
  <c r="E254" i="8"/>
  <c r="C254" i="8"/>
  <c r="O245" i="8"/>
  <c r="M245" i="8"/>
  <c r="K245" i="8"/>
  <c r="I245" i="8"/>
  <c r="G245" i="8"/>
  <c r="E245" i="8"/>
  <c r="C245" i="8"/>
  <c r="O237" i="8"/>
  <c r="M237" i="8"/>
  <c r="K237" i="8"/>
  <c r="I237" i="8"/>
  <c r="G237" i="8"/>
  <c r="E237" i="8"/>
  <c r="O232" i="8"/>
  <c r="M232" i="8"/>
  <c r="K232" i="8"/>
  <c r="I232" i="8"/>
  <c r="G232" i="8"/>
  <c r="E232" i="8"/>
  <c r="C232" i="8"/>
  <c r="O223" i="8"/>
  <c r="M223" i="8"/>
  <c r="K223" i="8"/>
  <c r="I223" i="8"/>
  <c r="G223" i="8"/>
  <c r="E223" i="8"/>
  <c r="C223" i="8"/>
  <c r="O214" i="8"/>
  <c r="M214" i="8"/>
  <c r="K214" i="8"/>
  <c r="I214" i="8"/>
  <c r="G214" i="8"/>
  <c r="E214" i="8"/>
  <c r="C214" i="8"/>
  <c r="O205" i="8"/>
  <c r="M205" i="8"/>
  <c r="K205" i="8"/>
  <c r="I205" i="8"/>
  <c r="G205" i="8"/>
  <c r="E205" i="8"/>
  <c r="C205" i="8"/>
  <c r="O196" i="8"/>
  <c r="M196" i="8"/>
  <c r="K196" i="8"/>
  <c r="I196" i="8"/>
  <c r="G196" i="8"/>
  <c r="E196" i="8"/>
  <c r="C196" i="8"/>
  <c r="O187" i="8"/>
  <c r="M187" i="8"/>
  <c r="K187" i="8"/>
  <c r="I187" i="8"/>
  <c r="G187" i="8"/>
  <c r="E187" i="8"/>
  <c r="C187" i="8"/>
  <c r="O179" i="8"/>
  <c r="M179" i="8"/>
  <c r="K179" i="8"/>
  <c r="I179" i="8"/>
  <c r="G179" i="8"/>
  <c r="E179" i="8"/>
  <c r="O174" i="8"/>
  <c r="M174" i="8"/>
  <c r="K174" i="8"/>
  <c r="I174" i="8"/>
  <c r="G174" i="8"/>
  <c r="E174" i="8"/>
  <c r="C174" i="8"/>
  <c r="O165" i="8"/>
  <c r="M165" i="8"/>
  <c r="K165" i="8"/>
  <c r="I165" i="8"/>
  <c r="G165" i="8"/>
  <c r="E165" i="8"/>
  <c r="C165" i="8"/>
  <c r="O156" i="8"/>
  <c r="M156" i="8"/>
  <c r="K156" i="8"/>
  <c r="I156" i="8"/>
  <c r="G156" i="8"/>
  <c r="E156" i="8"/>
  <c r="C156" i="8"/>
  <c r="O147" i="8"/>
  <c r="M147" i="8"/>
  <c r="K147" i="8"/>
  <c r="I147" i="8"/>
  <c r="G147" i="8"/>
  <c r="E147" i="8"/>
  <c r="C147" i="8"/>
  <c r="O138" i="8"/>
  <c r="M138" i="8"/>
  <c r="K138" i="8"/>
  <c r="I138" i="8"/>
  <c r="G138" i="8"/>
  <c r="E138" i="8"/>
  <c r="C138" i="8"/>
  <c r="O129" i="8"/>
  <c r="M129" i="8"/>
  <c r="K129" i="8"/>
  <c r="I129" i="8"/>
  <c r="G129" i="8"/>
  <c r="E129" i="8"/>
  <c r="C129" i="8"/>
  <c r="O121" i="8"/>
  <c r="M121" i="8"/>
  <c r="K121" i="8"/>
  <c r="I121" i="8"/>
  <c r="G121" i="8"/>
  <c r="E121" i="8"/>
  <c r="N109" i="8"/>
  <c r="L109" i="8"/>
  <c r="J109" i="8"/>
  <c r="H109" i="8"/>
  <c r="F109" i="8"/>
  <c r="D109" i="8"/>
  <c r="B109" i="8"/>
  <c r="N100" i="8"/>
  <c r="L100" i="8"/>
  <c r="J100" i="8"/>
  <c r="H100" i="8"/>
  <c r="F100" i="8"/>
  <c r="D100" i="8"/>
  <c r="B100" i="8"/>
  <c r="N64" i="8"/>
  <c r="B73" i="8" s="1"/>
  <c r="D73" i="8" s="1"/>
  <c r="F73" i="8" s="1"/>
  <c r="H73" i="8" s="1"/>
  <c r="J73" i="8" s="1"/>
  <c r="L73" i="8" s="1"/>
  <c r="N73" i="8" s="1"/>
  <c r="B82" i="8" s="1"/>
  <c r="D82" i="8" s="1"/>
  <c r="F82" i="8" s="1"/>
  <c r="H82" i="8" s="1"/>
  <c r="J82" i="8" s="1"/>
  <c r="L82" i="8" s="1"/>
  <c r="N82" i="8" s="1"/>
  <c r="B91" i="8" s="1"/>
  <c r="D91" i="8" s="1"/>
  <c r="F91" i="8" s="1"/>
  <c r="H91" i="8" s="1"/>
  <c r="J91" i="8" s="1"/>
  <c r="L91" i="8" s="1"/>
  <c r="N91" i="8" s="1"/>
  <c r="L64" i="8"/>
  <c r="J64" i="8"/>
  <c r="H64" i="8"/>
  <c r="F64" i="8"/>
  <c r="D64" i="8"/>
  <c r="B64" i="8"/>
  <c r="O116" i="8"/>
  <c r="M116" i="8"/>
  <c r="K116" i="8"/>
  <c r="I116" i="8"/>
  <c r="G116" i="8"/>
  <c r="E116" i="8"/>
  <c r="C116" i="8"/>
  <c r="O107" i="8"/>
  <c r="M107" i="8"/>
  <c r="K107" i="8"/>
  <c r="I107" i="8"/>
  <c r="G107" i="8"/>
  <c r="E107" i="8"/>
  <c r="C107" i="8"/>
  <c r="O98" i="8"/>
  <c r="M98" i="8"/>
  <c r="K98" i="8"/>
  <c r="I98" i="8"/>
  <c r="G98" i="8"/>
  <c r="E98" i="8"/>
  <c r="C98" i="8"/>
  <c r="O89" i="8"/>
  <c r="M89" i="8"/>
  <c r="K89" i="8"/>
  <c r="I89" i="8"/>
  <c r="G89" i="8"/>
  <c r="E89" i="8"/>
  <c r="C89" i="8"/>
  <c r="O80" i="8"/>
  <c r="M80" i="8"/>
  <c r="K80" i="8"/>
  <c r="I80" i="8"/>
  <c r="G80" i="8"/>
  <c r="E80" i="8"/>
  <c r="C80" i="8"/>
  <c r="O71" i="8"/>
  <c r="M71" i="8"/>
  <c r="K71" i="8"/>
  <c r="I71" i="8"/>
  <c r="G71" i="8"/>
  <c r="E71" i="8"/>
  <c r="C71" i="8"/>
  <c r="O63" i="8"/>
  <c r="M63" i="8"/>
  <c r="K63" i="8"/>
  <c r="I63" i="8"/>
  <c r="G63" i="8"/>
  <c r="E63" i="8"/>
  <c r="P214" i="8" l="1"/>
  <c r="P660" i="8"/>
  <c r="P80" i="8"/>
  <c r="P602" i="8"/>
  <c r="P611" i="8"/>
  <c r="P437" i="8"/>
  <c r="P446" i="8"/>
  <c r="P486" i="8"/>
  <c r="P330" i="8"/>
  <c r="P379" i="8"/>
  <c r="P388" i="8"/>
  <c r="P553" i="8"/>
  <c r="P562" i="8"/>
  <c r="P138" i="8"/>
  <c r="P147" i="8"/>
  <c r="P272" i="8"/>
  <c r="P89" i="8"/>
  <c r="P98" i="8"/>
  <c r="P205" i="8"/>
  <c r="P428" i="8"/>
  <c r="P495" i="8"/>
  <c r="P504" i="8"/>
  <c r="P620" i="8"/>
  <c r="P669" i="8"/>
  <c r="P678" i="8"/>
  <c r="P156" i="8"/>
  <c r="P254" i="8"/>
  <c r="P263" i="8"/>
  <c r="P312" i="8"/>
  <c r="P321" i="8"/>
  <c r="P370" i="8"/>
  <c r="P544" i="8"/>
  <c r="P196" i="8"/>
  <c r="P107" i="8"/>
  <c r="P116" i="8"/>
  <c r="P535" i="8"/>
  <c r="P571" i="8"/>
  <c r="P580" i="8"/>
  <c r="P629" i="8"/>
  <c r="P638" i="8"/>
  <c r="P187" i="8"/>
  <c r="P165" i="8"/>
  <c r="P174" i="8"/>
  <c r="P232" i="8"/>
  <c r="P245" i="8"/>
  <c r="P281" i="8"/>
  <c r="P290" i="8"/>
  <c r="P303" i="8"/>
  <c r="P339" i="8"/>
  <c r="P348" i="8"/>
  <c r="P455" i="8"/>
  <c r="P464" i="8"/>
  <c r="P651" i="8"/>
  <c r="P687" i="8"/>
  <c r="P696" i="8"/>
  <c r="P71" i="8"/>
  <c r="P223" i="8"/>
  <c r="P361" i="8"/>
  <c r="P397" i="8"/>
  <c r="P406" i="8"/>
  <c r="P477" i="8"/>
  <c r="P513" i="8"/>
  <c r="P522" i="8"/>
  <c r="P593" i="8"/>
  <c r="P419" i="8"/>
  <c r="P129" i="8"/>
  <c r="L119" i="8" l="1"/>
  <c r="L409" i="8"/>
  <c r="L61" i="8"/>
  <c r="L525" i="8"/>
  <c r="L177" i="8"/>
  <c r="L583" i="8"/>
  <c r="L235" i="8"/>
  <c r="L641" i="8"/>
  <c r="L293" i="8"/>
  <c r="L467" i="8"/>
  <c r="L351" i="8"/>
  <c r="N51" i="8"/>
  <c r="L51" i="8"/>
  <c r="J51" i="8"/>
  <c r="H51" i="8"/>
  <c r="F51" i="8"/>
  <c r="D51" i="8"/>
  <c r="B51" i="8"/>
  <c r="N42" i="8"/>
  <c r="L42" i="8"/>
  <c r="J42" i="8"/>
  <c r="H42" i="8"/>
  <c r="F42" i="8"/>
  <c r="D42" i="8"/>
  <c r="B42" i="8"/>
  <c r="N6" i="8"/>
  <c r="L6" i="8"/>
  <c r="J6" i="8"/>
  <c r="H6" i="8"/>
  <c r="B6" i="8"/>
  <c r="F6" i="8"/>
  <c r="D6" i="8"/>
  <c r="O58" i="8" l="1"/>
  <c r="M58" i="8"/>
  <c r="K58" i="8"/>
  <c r="I58" i="8"/>
  <c r="G58" i="8"/>
  <c r="E58" i="8"/>
  <c r="C58" i="8"/>
  <c r="O49" i="8"/>
  <c r="M49" i="8"/>
  <c r="K49" i="8"/>
  <c r="I49" i="8"/>
  <c r="G49" i="8"/>
  <c r="E49" i="8"/>
  <c r="C49" i="8"/>
  <c r="O40" i="8"/>
  <c r="M40" i="8"/>
  <c r="K40" i="8"/>
  <c r="I40" i="8"/>
  <c r="G40" i="8"/>
  <c r="E40" i="8"/>
  <c r="C40" i="8"/>
  <c r="O31" i="8"/>
  <c r="M31" i="8"/>
  <c r="K31" i="8"/>
  <c r="I31" i="8"/>
  <c r="G31" i="8"/>
  <c r="E31" i="8"/>
  <c r="C31" i="8"/>
  <c r="O22" i="8"/>
  <c r="M22" i="8"/>
  <c r="K22" i="8"/>
  <c r="I22" i="8"/>
  <c r="G22" i="8"/>
  <c r="E22" i="8"/>
  <c r="C22" i="8"/>
  <c r="O13" i="8"/>
  <c r="M13" i="8"/>
  <c r="K13" i="8"/>
  <c r="I13" i="8"/>
  <c r="G13" i="8"/>
  <c r="E13" i="8"/>
  <c r="C13" i="8"/>
  <c r="P13" i="8" l="1"/>
  <c r="P22" i="8"/>
  <c r="P31" i="8"/>
  <c r="E5" i="8"/>
  <c r="O5" i="8"/>
  <c r="G5" i="8"/>
  <c r="I5" i="8"/>
  <c r="K5" i="8"/>
  <c r="P40" i="8"/>
  <c r="M5" i="8"/>
  <c r="B15" i="8" l="1"/>
  <c r="D15" i="8" s="1"/>
  <c r="F15" i="8" s="1"/>
  <c r="H15" i="8" s="1"/>
  <c r="J15" i="8" s="1"/>
  <c r="L15" i="8" s="1"/>
  <c r="N15" i="8" s="1"/>
  <c r="B24" i="8" s="1"/>
  <c r="D24" i="8" s="1"/>
  <c r="F24" i="8" s="1"/>
  <c r="H24" i="8" s="1"/>
  <c r="J24" i="8" s="1"/>
  <c r="L24" i="8" s="1"/>
  <c r="N24" i="8" s="1"/>
  <c r="B33" i="8" s="1"/>
  <c r="D33" i="8" s="1"/>
  <c r="F33" i="8" s="1"/>
  <c r="H33" i="8" s="1"/>
  <c r="J33" i="8" s="1"/>
  <c r="L33" i="8" s="1"/>
  <c r="N33" i="8" s="1"/>
  <c r="P58" i="8" l="1"/>
  <c r="P49" i="8"/>
  <c r="N641" i="8" l="1"/>
  <c r="N409" i="8"/>
  <c r="N583" i="8"/>
  <c r="N351" i="8"/>
  <c r="N235" i="8"/>
  <c r="N119" i="8"/>
  <c r="N525" i="8"/>
  <c r="N61" i="8"/>
  <c r="N467" i="8"/>
  <c r="N293" i="8"/>
  <c r="N177" i="8"/>
  <c r="L3" i="8"/>
  <c r="N3" i="8"/>
</calcChain>
</file>

<file path=xl/sharedStrings.xml><?xml version="1.0" encoding="utf-8"?>
<sst xmlns="http://schemas.openxmlformats.org/spreadsheetml/2006/main" count="1561" uniqueCount="374">
  <si>
    <t>SUNDAY</t>
  </si>
  <si>
    <t>MONDAY</t>
  </si>
  <si>
    <t>TUESDAY</t>
  </si>
  <si>
    <t>WEDNESDAY</t>
  </si>
  <si>
    <t>THURSDAY</t>
  </si>
  <si>
    <t>FRIDAY</t>
  </si>
  <si>
    <t>SATURDAY</t>
  </si>
  <si>
    <t>WEEKLY TOTAL</t>
  </si>
  <si>
    <t>Phone</t>
  </si>
  <si>
    <t>TOTAL</t>
  </si>
  <si>
    <t>Coat</t>
  </si>
  <si>
    <t>Hangers</t>
  </si>
  <si>
    <t>DESCRIPTION</t>
  </si>
  <si>
    <t>AMOUNT</t>
  </si>
  <si>
    <t>JANUARY</t>
  </si>
  <si>
    <t xml:space="preserve">MONTHLY TOTAL </t>
  </si>
  <si>
    <t xml:space="preserve">GRAND TOTAL </t>
  </si>
  <si>
    <t>FEBRUARY</t>
  </si>
  <si>
    <t>MARCH</t>
  </si>
  <si>
    <t>APRIL</t>
  </si>
  <si>
    <t>MAY</t>
  </si>
  <si>
    <t>JUNE</t>
  </si>
  <si>
    <t>JULY</t>
  </si>
  <si>
    <t>AUGUST</t>
  </si>
  <si>
    <t>SEPTEMBER</t>
  </si>
  <si>
    <t>OCTOBER</t>
  </si>
  <si>
    <t>NOVEMBER</t>
  </si>
  <si>
    <t>DECEMBER</t>
  </si>
  <si>
    <t>Electric</t>
  </si>
  <si>
    <t>EXPENSE CALENDAR</t>
  </si>
  <si>
    <t>About The Template</t>
  </si>
  <si>
    <t>Use this template to create expense calendar for any year.</t>
  </si>
  <si>
    <t>Enter expenses for each weekday in a month.</t>
  </si>
  <si>
    <t>Weekly, Monthly, and Grand Totals are auto calculated.</t>
  </si>
  <si>
    <t>Note: </t>
  </si>
  <si>
    <t>Additional instructions have been provided in column A in EXPENSE CALENDAR worksheet. This text has been intentionally hidden. To remove text, select column A, then select DELETE. To unhide text, select column A, then change font color.</t>
  </si>
  <si>
    <t>Create Any Year Expense Calendar in this worksheet. Helpful instructions on how to use this worksheet are in cells in this column. Enter Year in cell at right. Title of this worksheet is in cell C1.</t>
  </si>
  <si>
    <t>Monthly Total is auto calculated in cell L3 and Grand Total in N3.</t>
  </si>
  <si>
    <t>Weekdays are in cells at right, cells B5 through N5, and Weekly Total label in cell P5.</t>
  </si>
  <si>
    <t>Calendar dates are in cells at right, cells B6 through O6. If it doesn’t start with number 1, then it is date of previous month.</t>
  </si>
  <si>
    <t>Description and Amount labels are in cells at right, cells B7 through O7.</t>
  </si>
  <si>
    <t>Enter Description and Amount of each expense in cells at right, cells B8 through O12. Next instruction is in cell A13.</t>
  </si>
  <si>
    <t>Total is auto calculated for each day and week in cell at right, cells C13 through P13. Next instruction is in cell A15.</t>
  </si>
  <si>
    <t>Calendar dates are in cells at right, cells B15 through O15.</t>
  </si>
  <si>
    <t>Description and Amount labels are in cells at right, cells B16 through O16.</t>
  </si>
  <si>
    <t>Enter Description and Amount of each expense in cells at right, cells B17 through O21. Next instruction is in cell A22.</t>
  </si>
  <si>
    <t>Total is auto calculated for each day and week in cell at right, cells C22 through P22. Next instruction is in cell A24.</t>
  </si>
  <si>
    <t>Calendar dates are in cells at right, cells B24 through O24.</t>
  </si>
  <si>
    <t>Description and Amount labels are in cells at right, cells B25 through O25.</t>
  </si>
  <si>
    <t>Enter Description and Amount of each expense in cells at right, cells B26 through O30. Next instruction is in cell A31.</t>
  </si>
  <si>
    <t>Total is auto calculated for each day and week in cell at right, cells C31 through P31. Next instruction is in cell A33.</t>
  </si>
  <si>
    <t>Calendar dates are in cells at right, cells B33 through O33.</t>
  </si>
  <si>
    <t>Description and Amount labels are in cells at right, cells B34 through O34.</t>
  </si>
  <si>
    <t>Enter Description and Amount of each expense in cells at right, cells B35 through O39. Next instruction is in cell A40.</t>
  </si>
  <si>
    <t>Total is auto calculated for each day and week in cell at right, cells C40 through P40. Next instruction is in cell A42.</t>
  </si>
  <si>
    <t>Calendar dates are in cells at right, cells B42 through O42.</t>
  </si>
  <si>
    <t>Description and Amount labels are in cells at right, cells B43 through O43.</t>
  </si>
  <si>
    <t>Enter Description and Amount of each expense in cells at right, cells B44 through O48. Next instruction is in cell A49.</t>
  </si>
  <si>
    <t>Total is auto calculated for each day and week in cell at right, cells C49 through P49. Next instruction is in cell A51.</t>
  </si>
  <si>
    <t>Calendar dates are in cells at right, cells B51 through O51.</t>
  </si>
  <si>
    <t>Description and Amount labels are in cells at right, cells B52 through O52.</t>
  </si>
  <si>
    <t>Enter Description and Amount of each expense in cells at right, cells B53 through O57. Next instruction is in cell A58.</t>
  </si>
  <si>
    <t>Total is auto calculated for each day and week in cell at right, cells C58 through P58. Next instruction is in cell A60.</t>
  </si>
  <si>
    <t>February label is in cell at right, Monthly Total label in cell L60, and Grand Total label in N60.</t>
  </si>
  <si>
    <t>Monthly Total is auto calculated in cell L61 and Grand Total in N61.</t>
  </si>
  <si>
    <t>Weekdays are in cells at right, cells B63 through N63, and Weekly Total label in cell P63.</t>
  </si>
  <si>
    <t>Calendar dates are in cells at right, cells B64 through O64. If it doesn’t start with number 1, then it is date of previous month.</t>
  </si>
  <si>
    <t>Description and Amount labels are in cells at right, cells B65 through O65.</t>
  </si>
  <si>
    <t>Enter Description and Amount of each expense in cells at right, cells B66 through O70. Next instruction is in cell A71.</t>
  </si>
  <si>
    <t>Total is auto calculated for each day and week in cell at right, cells C71 through P71. Next instruction is in cell A73.</t>
  </si>
  <si>
    <t>Calendar dates are in cells at right, cells B73 through O73.</t>
  </si>
  <si>
    <t>Description and Amount labels are in cells at right, cells B74 through O74.</t>
  </si>
  <si>
    <t>Enter Description and Amount of each expense in cells at right, cells B75 through O79. Next instruction is in cell A80.</t>
  </si>
  <si>
    <t>Total is auto calculated for each day and week in cell at right, cells C80 through P80. Next instruction is in cell A82.</t>
  </si>
  <si>
    <t>Calendar dates are in cells at right, cells B82 through O82.</t>
  </si>
  <si>
    <t>Description and Amount labels are in cells at right, cells B83 through O83.</t>
  </si>
  <si>
    <t>Enter Description and Amount of each expense in cells at right, cells B84 through O88. Next instruction is in cell A89.</t>
  </si>
  <si>
    <t>Total is auto calculated for each day and week in cell at right, cells C89 through P89. Next instruction is in cell A91.</t>
  </si>
  <si>
    <t>Calendar dates are in cells at right, cells B91 through O91.</t>
  </si>
  <si>
    <t>Description and Amount labels are in cells at right, cells B92 through O92.</t>
  </si>
  <si>
    <t>Enter Description and Amount of each expense in cells at right, cells B93 through O97. Next instruction is in cell A98.</t>
  </si>
  <si>
    <t>Total is auto calculated for each day and week in cell at right, cells C98 through P98. Next instruction is in cell A100.</t>
  </si>
  <si>
    <t>Calendar dates are in cells at right, cells B100 through O100.</t>
  </si>
  <si>
    <t>Description and Amount labels are in cells at right, cells B101 through O101.</t>
  </si>
  <si>
    <t>Enter Description and Amount of each expense in cells at right, cells B102 through O106. Next instruction is in cell A107.</t>
  </si>
  <si>
    <t>Total is auto calculated for each day and week in cell at right, cells C107 through P107. Next instruction is in cell A109.</t>
  </si>
  <si>
    <t>Calendar dates are in cells at right, cells B109 through O109.</t>
  </si>
  <si>
    <t>Description and Amount labels are in cells at right, cells B110 through O110.</t>
  </si>
  <si>
    <t>Enter Description and Amount of each expense in cells at right, cells B111 through O115. Next instruction is in cell A116.</t>
  </si>
  <si>
    <t>Total is auto calculated for each day and week in cell at right, cells C116 through P116. Next instruction is in cell A118.</t>
  </si>
  <si>
    <t>December label is in cell at right, Monthly Total label in cell L640, and Grand Total label in N640.</t>
  </si>
  <si>
    <t>November label is in cell at right, Monthly Total label in cell L582, and Grand Total label in N582.</t>
  </si>
  <si>
    <t>October label is in cell at right, Monthly Total label in cell L524, and Grand Total label in N524.</t>
  </si>
  <si>
    <t>September label is in cell at right, Monthly Total label in cell L466, and Grand Total label in N466.</t>
  </si>
  <si>
    <t>August label is in cell at right, Monthly Total label in cell L408, and Grand Total label in N408.</t>
  </si>
  <si>
    <t>July label is in cell at right, Monthly Total label in cell L350, and Grand Total label in N350.</t>
  </si>
  <si>
    <t>June label is in cell at right, Monthly Total label in cell L292, and Grand Total label in N292.</t>
  </si>
  <si>
    <t>May label is in cell at right, Monthly Total label in cell L234, and Grand Total label in N234.</t>
  </si>
  <si>
    <t>April label is in cell at right, Monthly Total label in cell L176, and Grand Total label in N176.</t>
  </si>
  <si>
    <t>March label is in cell at right, Monthly Total label in cell L118, and Grand Total label in N118.</t>
  </si>
  <si>
    <t>Monthly Total is auto calculated in cell L119 and Grand Total in N119.</t>
  </si>
  <si>
    <t>Monthly Total is auto calculated in cell L177 and Grand Total in N177.</t>
  </si>
  <si>
    <t>Monthly Total is auto calculated in cell L235 and Grand Total in N235.</t>
  </si>
  <si>
    <t>Monthly Total is auto calculated in cell L293 and Grand Total in N293.</t>
  </si>
  <si>
    <t>Monthly Total is auto calculated in cell L351 and Grand Total in N351.</t>
  </si>
  <si>
    <t>Monthly Total is auto calculated in cell L409 and Grand Total in N409.</t>
  </si>
  <si>
    <t>Monthly Total is auto calculated in cell L467 and Grand Total in N467.</t>
  </si>
  <si>
    <t>Monthly Total is auto calculated in cell L525 and Grand Total in N525.</t>
  </si>
  <si>
    <t>Monthly Total is auto calculated in cell L583 and Grand Total in N583.</t>
  </si>
  <si>
    <t>Monthly Total is auto calculated in cell L641 and Grand Total in N641.</t>
  </si>
  <si>
    <t>Weekdays are in cells at right, cells B643 through N643, and Weekly Total label in cell P643.</t>
  </si>
  <si>
    <t>Weekdays are in cells at right, cells B585 through N585, and Weekly Total label in cell P585.</t>
  </si>
  <si>
    <t>Weekdays are in cells at right, cells B527 through N527, and Weekly Total label in cell P527.</t>
  </si>
  <si>
    <t>Weekdays are in cells at right, cells B469 through N469, and Weekly Total label in cell P469.</t>
  </si>
  <si>
    <t>Weekdays are in cells at right, cells B411 through N411, and Weekly Total label in cell P411.</t>
  </si>
  <si>
    <t>Weekdays are in cells at right, cells B353 through N353, and Weekly Total label in cell P353.</t>
  </si>
  <si>
    <t>Weekdays are in cells at right, cells B295 through N295, and Weekly Total label in cell P295.</t>
  </si>
  <si>
    <t>Weekdays are in cells at right, cells B237 through N237, and Weekly Total label in cell P237.</t>
  </si>
  <si>
    <t>Calendar dates are in cells at right, cells B296 through O296. If it doesn’t start with number 1, then it is date of previous month</t>
  </si>
  <si>
    <t>Calendar dates are in cells at right, cells B122 through O122. If it doesn’t start with number 1, then it is date of previous month</t>
  </si>
  <si>
    <t>Weekdays are in cells at right, cells B179 through N179, and Weekly Total label in cell P179.</t>
  </si>
  <si>
    <t>Weekdays are in cells at right, cells B121 through N121, and Weekly Total label in cell P121.</t>
  </si>
  <si>
    <t>Calendar dates are in cells at right, cells B354 through O354. If it doesn’t start with number 1, then it is date of previous month</t>
  </si>
  <si>
    <t>Calendar dates are in cells at right, cells B412 through O412. If it doesn’t start with number 1, then it is date of previous month</t>
  </si>
  <si>
    <t>Calendar dates are in cells at right, cells B470 through O470. If it doesn’t start with number 1, then it is date of previous month</t>
  </si>
  <si>
    <t>Calendar dates are in cells at right, cells B528 through O528. If it doesn’t start with number 1, then it is date of previous month.</t>
  </si>
  <si>
    <t>Calendar dates are in cells at right, cells B586 through O586. If it doesn’t start with number 1, then it is date of previous month.</t>
  </si>
  <si>
    <t>Calendar dates are in cells at right, cells B644 through O644. If it doesn’t start with number 1, then it is date of previous month.</t>
  </si>
  <si>
    <t>Description and Amount labels are in cells at right, cells B690 through O690.</t>
  </si>
  <si>
    <t>Description and Amount labels are in cells at right, cells B681 through O681.</t>
  </si>
  <si>
    <t>Description and Amount labels are in cells at right, cells B672 through O672.</t>
  </si>
  <si>
    <t>Description and Amount labels are in cells at right, cells B663 through O663.</t>
  </si>
  <si>
    <t>Description and Amount labels are in cells at right, cells B654 through O654.</t>
  </si>
  <si>
    <t>Description and Amount labels are in cells at right, cells B645 through O645.</t>
  </si>
  <si>
    <t>Description and Amount labels are in cells at right, cells B632 through O632.</t>
  </si>
  <si>
    <t>Description and Amount labels are in cells at right, cells B623 through O623.</t>
  </si>
  <si>
    <t>Description and Amount labels are in cells at right, cells B614 through O614.</t>
  </si>
  <si>
    <t>Description and Amount labels are in cells at right, cells B605 through O605.</t>
  </si>
  <si>
    <t>Description and Amount labels are in cells at right, cells B596 through O596.</t>
  </si>
  <si>
    <t>Description and Amount labels are in cells at right, cells B587 through O587.</t>
  </si>
  <si>
    <t>Description and Amount labels are in cells at right, cells B574 through O574.</t>
  </si>
  <si>
    <t>Description and Amount labels are in cells at right, cells B565 through O565.</t>
  </si>
  <si>
    <t>Description and Amount labels are in cells at right, cells B556 through O556.</t>
  </si>
  <si>
    <t>Description and Amount labels are in cells at right, cells B547 through O547.</t>
  </si>
  <si>
    <t>Description and Amount labels are in cells at right, cells B538 through O538.</t>
  </si>
  <si>
    <t>Description and Amount labels are in cells at right, cells B529 through O529.</t>
  </si>
  <si>
    <t>Description and Amount labels are in cells at right, cells B516 through O516.</t>
  </si>
  <si>
    <t>Description and Amount labels are in cells at right, cells B507 through O507.</t>
  </si>
  <si>
    <t>Description and Amount labels are in cells at right, cells B498 through O498.</t>
  </si>
  <si>
    <t>Description and Amount labels are in cells at right, cells B489 through O489.</t>
  </si>
  <si>
    <t>Description and Amount labels are in cells at right, cells B480 through O480.</t>
  </si>
  <si>
    <t>Description and Amount labels are in cells at right, cells B471 through O471.</t>
  </si>
  <si>
    <t>Description and Amount labels are in cells at right, cells B458 through O458.</t>
  </si>
  <si>
    <t>Description and Amount labels are in cells at right, cells B449 through O449.</t>
  </si>
  <si>
    <t>Description and Amount labels are in cells at right, cells B440 through O440.</t>
  </si>
  <si>
    <t>Description and Amount labels are in cells at right, cells B431 through O431.</t>
  </si>
  <si>
    <t>Description and Amount labels are in cells at right, cells B422 through O422.</t>
  </si>
  <si>
    <t>Description and Amount labels are in cells at right, cells B413 through O413.</t>
  </si>
  <si>
    <t>Description and Amount labels are in cells at right, cells B400 through O400.</t>
  </si>
  <si>
    <t>Description and Amount labels are in cells at right, cells B391 through O391.</t>
  </si>
  <si>
    <t>Description and Amount labels are in cells at right, cells B382 through O382.</t>
  </si>
  <si>
    <t>Description and Amount labels are in cells at right, cells B373 through O373.</t>
  </si>
  <si>
    <t>Description and Amount labels are in cells at right, cells B364 through O364.</t>
  </si>
  <si>
    <t>Description and Amount labels are in cells at right, cells B355 through O355.</t>
  </si>
  <si>
    <t>Description and Amount labels are in cells at right, cells B342 through O342.</t>
  </si>
  <si>
    <t>Description and Amount labels are in cells at right, cells B333 through O333.</t>
  </si>
  <si>
    <t>Description and Amount labels are in cells at right, cells B324 through O324.</t>
  </si>
  <si>
    <t>Description and Amount labels are in cells at right, cells B315 through O315.</t>
  </si>
  <si>
    <t>Description and Amount labels are in cells at right, cells B306 through O306.</t>
  </si>
  <si>
    <t>Description and Amount labels are in cells at right, cells B297 through O297.</t>
  </si>
  <si>
    <t>Description and Amount labels are in cells at right, cells B284 through O284.</t>
  </si>
  <si>
    <t>Description and Amount labels are in cells at right, cells B275 through O275.</t>
  </si>
  <si>
    <t>Description and Amount labels are in cells at right, cells B266 through O266.</t>
  </si>
  <si>
    <t>Description and Amount labels are in cells at right, cells B257 through O257.</t>
  </si>
  <si>
    <t>Description and Amount labels are in cells at right, cells B248 through O248.</t>
  </si>
  <si>
    <t>Description and Amount labels are in cells at right, cells B239 through O239.</t>
  </si>
  <si>
    <t>Description and Amount labels are in cells at right, cells B226 through O226.</t>
  </si>
  <si>
    <t>Description and Amount labels are in cells at right, cells B217 through O217.</t>
  </si>
  <si>
    <t>Description and Amount labels are in cells at right, cells B208 through O208.</t>
  </si>
  <si>
    <t>Description and Amount labels are in cells at right, cells B199 through O199.</t>
  </si>
  <si>
    <t>Description and Amount labels are in cells at right, cells B190 through O190.</t>
  </si>
  <si>
    <t>Description and Amount labels are in cells at right, cells B181 through O181.</t>
  </si>
  <si>
    <t>Description and Amount labels are in cells at right, cells B168 through O168.</t>
  </si>
  <si>
    <t>Description and Amount labels are in cells at right, cells B159 through O159.</t>
  </si>
  <si>
    <t>Description and Amount labels are in cells at right, cells B150 through O150.</t>
  </si>
  <si>
    <t>Description and Amount labels are in cells at right, cells B141 through O141.</t>
  </si>
  <si>
    <t>Description and Amount labels are in cells at right, cells B132 through O132.</t>
  </si>
  <si>
    <t>Description and Amount labels are in cells at right, cells B123 through O123.</t>
  </si>
  <si>
    <t>Enter Description and Amount of each expense in cells at right, cells B124 through O128. Next instruction is in cell A129.</t>
  </si>
  <si>
    <t>Enter Description and Amount of each expense in cells at right, cells B133 through O137. Next instruction is in cell A138.</t>
  </si>
  <si>
    <t>Enter Description and Amount of each expense in cells at right, cells B142 through O146. Next instruction is in cell A147.</t>
  </si>
  <si>
    <t>Enter Description and Amount of each expense in cells at right, cells B151 through O155 Next instruction is in cell A156.</t>
  </si>
  <si>
    <t>Enter Description and Amount of each expense in cells at right, cells B160 through O164. Next instruction is in cell A165.</t>
  </si>
  <si>
    <t>Enter Description and Amount of each expense in cells at right, cells B169 through O173. Next instruction is in cell A174.</t>
  </si>
  <si>
    <t>Enter Description and Amount of each expense in cells at right, cells B182 through O186. Next instruction is in cell A187.</t>
  </si>
  <si>
    <t>Enter Description and Amount of each expense in cells at right, cells B191 through O195. Next instruction is in cell A196.</t>
  </si>
  <si>
    <t>Enter Description and Amount of each expense in cells at right, cells B200 through O204. Next instruction is in cell A205.</t>
  </si>
  <si>
    <t>Enter Description and Amount of each expense in cells at right, cells B209 through O213. Next instruction is in cell A214.</t>
  </si>
  <si>
    <t>Enter Description and Amount of each expense in cells at right, cells B227 through O231. Next instruction is in cell A232.</t>
  </si>
  <si>
    <t>Enter Description and Amount of each expense in cells at right, cells B240 through O244. Next instruction is in cell A245.</t>
  </si>
  <si>
    <t>Enter Description and Amount of each expense in cells at right, cells B249 through O253 Next instruction is in cell A254.</t>
  </si>
  <si>
    <t>Enter Description and Amount of each expense in cells at right, cells B258 through O262. Next instruction is in cell A263.</t>
  </si>
  <si>
    <t>Enter Description and Amount of each expense in cells at right, cells B267 through O271. Next instruction is in cell A272.</t>
  </si>
  <si>
    <t>Enter Description and Amount of each expense in cells at right, cells B276 through O280 Next instruction is in cell A281.</t>
  </si>
  <si>
    <t>Enter Description and Amount of each expense in cells at right, cells B285 through O289. Next instruction is in cell A290.</t>
  </si>
  <si>
    <t>Enter Description and Amount of each expense in cells at right, cells B298 through O302. Next instruction is in cell A303.</t>
  </si>
  <si>
    <t>Enter Description and Amount of each expense in cells at right, cells B307 through O311. Next instruction is in cell A312.</t>
  </si>
  <si>
    <t>Enter Description and Amount of each expense in cells at right, cells B316 through O320. Next instruction is in cell A321.</t>
  </si>
  <si>
    <t>Enter Description and Amount of each expense in cells at right, cells B325 through O329. Next instruction is in cell A330.</t>
  </si>
  <si>
    <t>Enter Description and Amount of each expense in cells at right, cells B334 through O338. Next instruction is in cell A339.</t>
  </si>
  <si>
    <t>Enter Description and Amount of each expense in cells at right, cells B343 through O347. Next instruction is in cell A348.</t>
  </si>
  <si>
    <t>Enter Description and Amount of each expense in cells at right, cells B356 through O360. Next instruction is in cell A361.</t>
  </si>
  <si>
    <t>Enter Description and Amount of each expense in cells at right, cells B365 through O369. Next instruction is in cell A370.</t>
  </si>
  <si>
    <t>Enter Description and Amount of each expense in cells at right, cells B374 through O378. Next instruction is in cell A379.</t>
  </si>
  <si>
    <t>Enter Description and Amount of each expense in cells at right, cells B383 through O387. Next instruction is in cell A388.</t>
  </si>
  <si>
    <t>Enter Description and Amount of each expense in cells at right, cells B392 through O396. Next instruction is in cell A397.</t>
  </si>
  <si>
    <t>Enter Description and Amount of each expense in cells at right, cells B401 through O405. Next instruction is in cell A406.</t>
  </si>
  <si>
    <t>Enter Description and Amount of each expense in cells at right, cells B414 through O418. Next instruction is in cell A419.</t>
  </si>
  <si>
    <t>Enter Description and Amount of each expense in cells at right, cells B423 through O427. Next instruction is in cell A428.</t>
  </si>
  <si>
    <t>Enter Description and Amount of each expense in cells at right, cells B432 through O436. Next instruction is in cell A437.</t>
  </si>
  <si>
    <t>Enter Description and Amount of each expense in cells at right, cells B441 through O445. Next instruction is in cell A446.</t>
  </si>
  <si>
    <t>Enter Description and Amount of each expense in cells at right, cells B450 through O454. Next instruction is in cell A455.</t>
  </si>
  <si>
    <t>Enter Description and Amount of each expense in cells at right, cells B459 through O463. Next instruction is in cell A464.</t>
  </si>
  <si>
    <t>Enter Description and Amount of each expense in cells at right, cells B481 through O485. Next instruction is in cell A486.</t>
  </si>
  <si>
    <t>Enter Description and Amount of each expense in cells at right, cells B490 through O494. Next instruction is in cell A495.</t>
  </si>
  <si>
    <t>Enter Description and Amount of each expense in cells at right, cells B499 through O503. Next instruction is in cell A504.</t>
  </si>
  <si>
    <t>Enter Description and Amount of each expense in cells at right, cells B508 through O512. Next instruction is in cell A513.</t>
  </si>
  <si>
    <t>Enter Description and Amount of each expense in cells at right, cells B517 through O521. Next instruction is in cell A522.</t>
  </si>
  <si>
    <t>Enter Description and Amount of each expense in cells at right, cells B530 through O534. Next instruction is in cell A535.</t>
  </si>
  <si>
    <t>Enter Description and Amount of each expense in cells at right, cells B539 through O543. Next instruction is in cell A544.</t>
  </si>
  <si>
    <t>Enter Description and Amount of each expense in cells at right, cells B548 through O552. Next instruction is in cell A553.</t>
  </si>
  <si>
    <t>Enter Description and Amount of each expense in cells at right, cells B557 through O561. Next instruction is in cell A562.</t>
  </si>
  <si>
    <t>Enter Description and Amount of each expense in cells at right, cells B566 through O570. Next instruction is in cell A571.</t>
  </si>
  <si>
    <t>Enter Description and Amount of each expense in cells at right, cells B575 through O579. Next instruction is in cell A580.</t>
  </si>
  <si>
    <t>Enter Description and Amount of each expense in cells at right, cells B588 through O592. Next instruction is in cell A593.</t>
  </si>
  <si>
    <t>Enter Description and Amount of each expense in cells at right, cells B597 through O601. Next instruction is in cell A602.</t>
  </si>
  <si>
    <t>Enter Description and Amount of each expense in cells at right, cells B606 through O610. Next instruction is in cell A611.</t>
  </si>
  <si>
    <t>Enter Description and Amount of each expense in cells at right, cells B615 through O619. Next instruction is in cell A620.</t>
  </si>
  <si>
    <t>Enter Description and Amount of each expense in cells at right, cells B624 through O628. Next instruction is in cell A629.</t>
  </si>
  <si>
    <t>Enter Description and Amount of each expense in cells at right, cells B633 through O637. Next instruction is in cell A638.</t>
  </si>
  <si>
    <t>Enter Description and Amount of each expense in cells at right, cells B655 through O659. Next instruction is in cell A660.</t>
  </si>
  <si>
    <t>Enter Description and Amount of each expense in cells at right, cells B664 through O668. Next instruction is in cell A669.</t>
  </si>
  <si>
    <t>Enter Description and Amount of each expense in cells at right, cells B673 through O677. Next instruction is in cell A678.</t>
  </si>
  <si>
    <t>Enter Description and Amount of each expense in cells at right, cells B682 through O686. Next instruction is in cell A687.</t>
  </si>
  <si>
    <t>Enter Description and Amount of each expense in cells at right, cells B691 through O695. Next instruction is in cell A696.</t>
  </si>
  <si>
    <t>Calendar dates are in cells at right, cells B131 through O131.</t>
  </si>
  <si>
    <t>Calendar dates are in cells at right, cells B140 through O140.</t>
  </si>
  <si>
    <t>Calendar dates are in cells at right, cells B149 through O149.</t>
  </si>
  <si>
    <t>Calendar dates are in cells at right, cells B158 through O158.</t>
  </si>
  <si>
    <t>Calendar dates are in cells at right, cells B167 through O167.</t>
  </si>
  <si>
    <t>Calendar dates are in cells at right, cells B189 through O189.</t>
  </si>
  <si>
    <t>Calendar dates are in cells at right, cells B198 through O198.</t>
  </si>
  <si>
    <t>Calendar dates are in cells at right, cells B207 through O207.</t>
  </si>
  <si>
    <t>Calendar dates are in cells at right, cells B216 through O216.</t>
  </si>
  <si>
    <t>Calendar dates are in cells at right, cells B225 through O225.</t>
  </si>
  <si>
    <t>Calendar dates are in cells at right, cells B247 through O247.</t>
  </si>
  <si>
    <t>Calendar dates are in cells at right, cells B256 through O256.</t>
  </si>
  <si>
    <t>Calendar dates are in cells at right, cells B265 through O265.</t>
  </si>
  <si>
    <t>Calendar dates are in cells at right, cells B274 through O274.</t>
  </si>
  <si>
    <t>Calendar dates are in cells at right, cells B283 through O283.</t>
  </si>
  <si>
    <t>Calendar dates are in cells at right, cells B305 through O305.</t>
  </si>
  <si>
    <t>Calendar dates are in cells at right, cells B314 through O314.</t>
  </si>
  <si>
    <t>Calendar dates are in cells at right, cells B323 through O323.</t>
  </si>
  <si>
    <t>Calendar dates are in cells at right, cells B332 through O332.</t>
  </si>
  <si>
    <t>Calendar dates are in cells at right, cells B341 through O341.</t>
  </si>
  <si>
    <t>Calendar dates are in cells at right, cells B363 through O363.</t>
  </si>
  <si>
    <t>Calendar dates are in cells at right, cells B372 through O372.</t>
  </si>
  <si>
    <t>Calendar dates are in cells at right, cells B381 through O381.</t>
  </si>
  <si>
    <t>Calendar dates are in cells at right, cells B390 through O390.</t>
  </si>
  <si>
    <t>Calendar dates are in cells at right, cells B399 through O399.</t>
  </si>
  <si>
    <t>Calendar dates are in cells at right, cells B421 through O421.</t>
  </si>
  <si>
    <t>Calendar dates are in cells at right, cells B430 through O430.</t>
  </si>
  <si>
    <t>Calendar dates are in cells at right, cells B439 through O439.</t>
  </si>
  <si>
    <t>Calendar dates are in cells at right, cells B448 through O448.</t>
  </si>
  <si>
    <t>Calendar dates are in cells at right, cells B457 through O457.</t>
  </si>
  <si>
    <t>Calendar dates are in cells at right, cells B479 through O479.</t>
  </si>
  <si>
    <t>Calendar dates are in cells at right, cells B488 through O488.</t>
  </si>
  <si>
    <t>Calendar dates are in cells at right, cells B497 through O497.</t>
  </si>
  <si>
    <t>Calendar dates are in cells at right, cells B506 through O506.</t>
  </si>
  <si>
    <t>Calendar dates are in cells at right, cells B515 through O515.</t>
  </si>
  <si>
    <t>Calendar dates are in cells at right, cells B537 through O537.</t>
  </si>
  <si>
    <t>Calendar dates are in cells at right, cells B546 through O546.</t>
  </si>
  <si>
    <t>Calendar dates are in cells at right, cells B555 through O555.</t>
  </si>
  <si>
    <t>Calendar dates are in cells at right, cells B564 through O564.</t>
  </si>
  <si>
    <t>Calendar dates are in cells at right, cells B573 through O573.</t>
  </si>
  <si>
    <t>Calendar dates are in cells at right, cells B595 through O595.</t>
  </si>
  <si>
    <t>Calendar dates are in cells at right, cells B604 through O604.</t>
  </si>
  <si>
    <t>Calendar dates are in cells at right, cells B613 through O613.</t>
  </si>
  <si>
    <t>Calendar dates are in cells at right, cells B622 through O622.</t>
  </si>
  <si>
    <t>Calendar dates are in cells at right, cells B631 through O631.</t>
  </si>
  <si>
    <t>Calendar dates are in cells at right, cells B653 through O653.</t>
  </si>
  <si>
    <t>Calendar dates are in cells at right, cells B662 through O662.</t>
  </si>
  <si>
    <t>Calendar dates are in cells at right, cells B671 through O671.</t>
  </si>
  <si>
    <t>Calendar dates are in cells at right, cells B680 through O680.</t>
  </si>
  <si>
    <t>Calendar dates are in cells at right, cells B689 through O689.</t>
  </si>
  <si>
    <t>Total is auto calculated for each day and week in cell at right, cells C96 through P96.</t>
  </si>
  <si>
    <t>Total is auto calculated for each day and week in cell at right, cells C687 through P687. Next instruction is in cell A689.</t>
  </si>
  <si>
    <t>Total is auto calculated for each day and week in cell at right, cells C678 through P678. Next instruction is in cell A680.</t>
  </si>
  <si>
    <t>Total is auto calculated for each day and week in cell at right, cells C669 through P669. Next instruction is in cell A671.</t>
  </si>
  <si>
    <t>Total is auto calculated for each day and week in cell at right, cells C660 through P660. Next instruction is in cell A662.</t>
  </si>
  <si>
    <t>Total is auto calculated for each day and week in cell at right, cells C651 through P651. Next instruction is in cell A653.</t>
  </si>
  <si>
    <t>Total is auto calculated for each day and week in cell at right, cells C638 through P638. Next instruction is in cell A640.</t>
  </si>
  <si>
    <t>Total is auto calculated for each day and week in cell at right, cells C629 through P629. Next instruction is in cell A631.</t>
  </si>
  <si>
    <t>Total is auto calculated for each day and week in cell at right, cells C620 through P620. Next instruction is in cell A622.</t>
  </si>
  <si>
    <t>Total is auto calculated for each day and week in cell at right, cells C611 through P611. Next instruction is in cell A613.</t>
  </si>
  <si>
    <t>Total is auto calculated for each day and week in cell at right, cells C602 through P602. Next instruction is in cell A604.</t>
  </si>
  <si>
    <t>Total is auto calculated for each day and week in cell at right, cells C593 through P593. Next instruction is in cell A595.</t>
  </si>
  <si>
    <t>Total is auto calculated for each day and week in cell at right, cells C580 through P580. Next instruction is in cell A582.</t>
  </si>
  <si>
    <t>Total is auto calculated for each day and week in cell at right, cells C571 through P571. Next instruction is in cell A573.</t>
  </si>
  <si>
    <t>Total is auto calculated for each day and week in cell at right, cells C562 through P562. Next instruction is in cell A564.</t>
  </si>
  <si>
    <t>Total is auto calculated for each day and week in cell at right, cells C553 through P553. Next instruction is in cell A555.</t>
  </si>
  <si>
    <t>Total is auto calculated for each day and week in cell at right, cells C544 through P544. Next instruction is in cell A546.</t>
  </si>
  <si>
    <t>Total is auto calculated for each day and week in cell at right, cells C535 through P535. Next instruction is in cell A537.</t>
  </si>
  <si>
    <t>Total is auto calculated for each day and week in cell at right, cells C522 through P522. Next instruction is in cell A524.</t>
  </si>
  <si>
    <t>Total is auto calculated for each day and week in cell at right, cells C513 through P513. Next instruction is in cell A515.</t>
  </si>
  <si>
    <t>Total is auto calculated for each day and week in cell at right, cells C504 through P504. Next instruction is in cell A506.</t>
  </si>
  <si>
    <t>Total is auto calculated for each day and week in cell at right, cells C495 through P495. Next instruction is in cell A497.</t>
  </si>
  <si>
    <t>Total is auto calculated for each day and week in cell at right, cells C486 through P486. Next instruction is in cell A488.</t>
  </si>
  <si>
    <t>Total is auto calculated for each day and week in cell at right, cells C477 through P477. Next instruction is in cell A479.</t>
  </si>
  <si>
    <t>Total is auto calculated for each day and week in cell at right, cells C464 through P464. Next instruction is in cell A466.</t>
  </si>
  <si>
    <t>Total is auto calculated for each day and week in cell at right, cells C455 through P455. Next instruction is in cell A457.</t>
  </si>
  <si>
    <t>Total is auto calculated for each day and week in cell at right, cells C446 through P446. Next instruction is in cell A448.</t>
  </si>
  <si>
    <t>Total is auto calculated for each day and week in cell at right, cells C437 through P437. Next instruction is in cell A439.</t>
  </si>
  <si>
    <t>Total is auto calculated for each day and week in cell at right, cells C428 through P428. Next instruction is in cell A430.</t>
  </si>
  <si>
    <t>Total is auto calculated for each day and week in cell at right, cells C419 through P419. Next instruction is in cell A421.</t>
  </si>
  <si>
    <t>Total is auto calculated for each day and week in cell at right, cells C406 through P406. Next instruction is in cell A408.</t>
  </si>
  <si>
    <t>Total is auto calculated for each day and week in cell at right, cells C397 through P397. Next instruction is in cell A399.</t>
  </si>
  <si>
    <t>Total is auto calculated for each day and week in cell at right, cells C388 through P388. Next instruction is in cell A390.</t>
  </si>
  <si>
    <t>Total is auto calculated for each day and week in cell at right, cells C379 through P379. Next instruction is in cell A381.</t>
  </si>
  <si>
    <t>Total is auto calculated for each day and week in cell at right, cells C370 through P370. Next instruction is in cell A372.</t>
  </si>
  <si>
    <t>Total is auto calculated for each day and week in cell at right, cells C361 through P361. Next instruction is in cell A363.</t>
  </si>
  <si>
    <t>Total is auto calculated for each day and week in cell at right, cells C348 through P348. Next instruction is in cell A350.</t>
  </si>
  <si>
    <t>Total is auto calculated for each day and week in cell at right, cells C339 through P339. Next instruction is in cell A341.</t>
  </si>
  <si>
    <t>Total is auto calculated for each day and week in cell at right, cells C330 through P330. Next instruction is in cell A332.</t>
  </si>
  <si>
    <t>Total is auto calculated for each day and week in cell at right, cells C321 through P321. Next instruction is in cell A323.</t>
  </si>
  <si>
    <t>Total is auto calculated for each day and week in cell at right, cells C312 through P312. Next instruction is in cell A314.</t>
  </si>
  <si>
    <t>Total is auto calculated for each day and week in cell at right, cells C303 through P303. Next instruction is in cell A305.</t>
  </si>
  <si>
    <t>Total is auto calculated for each day and week in cell at right, cells C290 through P290. Next instruction is in cell A292.</t>
  </si>
  <si>
    <t>Total is auto calculated for each day and week in cell at right, cells C281 through P281. Next instruction is in cell A283.</t>
  </si>
  <si>
    <t>Total is auto calculated for each day and week in cell at right, cells C272 through P272. Next instruction is in cell A274.</t>
  </si>
  <si>
    <t>Total is auto calculated for each day and week in cell at right, cells C263 through P263. Next instruction is in cell A265.</t>
  </si>
  <si>
    <t>Total is auto calculated for each day and week in cell at right, cells C254 through P254. Next instruction is in cell A256.</t>
  </si>
  <si>
    <t>Total is auto calculated for each day and week in cell at right, cells C245 through P245. Next instruction is in cell A247.</t>
  </si>
  <si>
    <t>Total is auto calculated for each day and week in cell at right, cells C232 through P232. Next instruction is in cell A234.</t>
  </si>
  <si>
    <t>Total is auto calculated for each day and week in cell at right, cells C223 through P223. Next instruction is in cell A225.</t>
  </si>
  <si>
    <t>Total is auto calculated for each day and week in cell at right, cells C214 through P214. Next instruction is in cell A216.</t>
  </si>
  <si>
    <t>Total is auto calculated for each day and week in cell at right, cells C205 through P205. Next instruction is in cell A207.</t>
  </si>
  <si>
    <t>Total is auto calculated for each day and week in cell at right, cells C196 through P196. Next instruction is in cell A198.</t>
  </si>
  <si>
    <t>Total is auto calculated for each day and week in cell at right, cells C187 through P187. Next instruction is in cell A189.</t>
  </si>
  <si>
    <t>Total is auto calculated for each day and week in cell at right, cells C174 through P174. Next instruction is in cell A176.</t>
  </si>
  <si>
    <t>Total is auto calculated for each day and week in cell at right, cells C165 through P165. Next instruction is in cell A167.</t>
  </si>
  <si>
    <t>Total is auto calculated for each day and week in cell at right, cells C156 through P156. Next instruction is in cell A158.</t>
  </si>
  <si>
    <t>Total is auto calculated for each day and week in cell at right, cells C147 through P147. Next instruction is in cell A149.</t>
  </si>
  <si>
    <t>Total is auto calculated for each day and week in cell at right, cells C138 through P138. Next instruction is in cell A140.</t>
  </si>
  <si>
    <t>Total is auto calculated for each day and week in cell at right, cells C129 through P129. Next instruction is in cell A131.</t>
  </si>
  <si>
    <t>TIP: Change the year in cell B1 to update the calendar year.</t>
  </si>
  <si>
    <t>January calendar is in cells B5 through O58.</t>
  </si>
  <si>
    <t>February calendar is in cells B63 through O116.</t>
  </si>
  <si>
    <t>March calendar is in cells B121 through O174.</t>
  </si>
  <si>
    <t>April calendar is in cells B179 through O232.</t>
  </si>
  <si>
    <t>Calendar dates are in cells at right, cells B180 through O180. If it doesn’t start with number 1, then it is date of previous month.</t>
  </si>
  <si>
    <t>Enter Description and Amount of each expense in cells at right, cells B218 through O222. Next instruction is in cell A223.</t>
  </si>
  <si>
    <t>May calendar is in cells B237 through O290.</t>
  </si>
  <si>
    <t>Calendar dates are in cells at right, cells B238 through O238. If it doesn’t start with number 1, then it is date of previous month.</t>
  </si>
  <si>
    <t>June calendar is in cells B295 through O348.</t>
  </si>
  <si>
    <t>July calendar is in cells B353 through O406.</t>
  </si>
  <si>
    <t>August calendar is in cells B411 through O464.</t>
  </si>
  <si>
    <t>September calendar is in cells B496 through O522.</t>
  </si>
  <si>
    <t>Enter Description and Amount of each expense in cells at right, cells B472 through O476. Next instruction is in cell A477.</t>
  </si>
  <si>
    <t>October calendar is in cells B527 through O580.</t>
  </si>
  <si>
    <t>November calendar is in cells B584 through O638.</t>
  </si>
  <si>
    <t>December calendar is in cells B642 through O696.</t>
  </si>
  <si>
    <t>Enter Description and Amount of each expense in cells at right, cells B646 through O650. Next instruction is in cell A651.</t>
  </si>
  <si>
    <t>January label is in cell at right, Monthly Total label in cell L2, Grand Total label in N2, and Tip in 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</si>
</sst>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quot;$&quot;#,##0.00"/>
    <numFmt numFmtId="165" formatCode="&quot;$&quot;#,##0.00"/>
  </numFmts>
  <fonts count="20" x14ac:knownFonts="1">
    <font>
      <sz val="8"/>
      <color theme="1" tint="0.14996795556505021"/>
      <name val="Arial"/>
      <family val="2"/>
      <scheme val="minor"/>
    </font>
    <font>
      <sz val="8"/>
      <color theme="1"/>
      <name val="Arial"/>
      <family val="2"/>
      <scheme val="minor"/>
    </font>
    <font>
      <sz val="8"/>
      <color theme="0"/>
      <name val="Arial"/>
      <family val="2"/>
      <scheme val="minor"/>
    </font>
    <font>
      <sz val="11"/>
      <color theme="0"/>
      <name val="Arial"/>
      <family val="2"/>
      <scheme val="minor"/>
    </font>
    <font>
      <sz val="10"/>
      <color theme="3" tint="-0.249977111117893"/>
      <name val="Bookman Old Style"/>
      <family val="1"/>
      <scheme val="major"/>
    </font>
    <font>
      <sz val="9"/>
      <color theme="0"/>
      <name val="Arial"/>
      <family val="2"/>
      <scheme val="minor"/>
    </font>
    <font>
      <b/>
      <sz val="8"/>
      <color theme="0"/>
      <name val="Bookman Old Style"/>
      <family val="1"/>
      <scheme val="major"/>
    </font>
    <font>
      <sz val="12"/>
      <color theme="0"/>
      <name val="Bookman Old Style"/>
      <family val="1"/>
      <scheme val="major"/>
    </font>
    <font>
      <b/>
      <sz val="12"/>
      <color theme="0"/>
      <name val="Bookman Old Style"/>
      <family val="1"/>
      <scheme val="major"/>
    </font>
    <font>
      <sz val="14"/>
      <color theme="0"/>
      <name val="Bookman Old Style"/>
      <family val="1"/>
      <scheme val="major"/>
    </font>
    <font>
      <b/>
      <sz val="9"/>
      <color theme="1" tint="0.34998626667073579"/>
      <name val="Bookman Old Style"/>
      <family val="1"/>
      <scheme val="major"/>
    </font>
    <font>
      <sz val="8"/>
      <color theme="1" tint="0.14996795556505021"/>
      <name val="Arial"/>
      <family val="2"/>
      <scheme val="minor"/>
    </font>
    <font>
      <sz val="28"/>
      <color theme="3" tint="0.39994506668294322"/>
      <name val="Bookman Old Style"/>
      <family val="1"/>
      <scheme val="major"/>
    </font>
    <font>
      <sz val="8"/>
      <color theme="1" tint="0.499984740745262"/>
      <name val="Arial"/>
      <family val="2"/>
      <scheme val="minor"/>
    </font>
    <font>
      <sz val="28"/>
      <color theme="3"/>
      <name val="Bookman Old Style"/>
      <family val="1"/>
      <scheme val="major"/>
    </font>
    <font>
      <sz val="8"/>
      <color theme="1" tint="0.34998626667073579"/>
      <name val="Arial"/>
      <family val="2"/>
      <scheme val="minor"/>
    </font>
    <font>
      <sz val="28"/>
      <color theme="1" tint="0.34998626667073579"/>
      <name val="Bookman Old Style"/>
      <family val="1"/>
      <scheme val="major"/>
    </font>
    <font>
      <sz val="16"/>
      <color theme="0"/>
      <name val="Arial"/>
      <family val="2"/>
    </font>
    <font>
      <sz val="11"/>
      <color theme="1" tint="0.14996795556505021"/>
      <name val="Calibri"/>
      <family val="2"/>
    </font>
    <font>
      <sz val="11"/>
      <color theme="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499984740745262"/>
        <bgColor indexed="64"/>
      </patternFill>
    </fill>
    <fill>
      <patternFill patternType="solid">
        <fgColor theme="3"/>
        <bgColor indexed="64"/>
      </patternFill>
    </fill>
    <fill>
      <patternFill patternType="solid">
        <fgColor theme="1" tint="0.34998626667073579"/>
        <bgColor indexed="64"/>
      </patternFill>
    </fill>
  </fills>
  <borders count="50">
    <border>
      <left/>
      <right/>
      <top/>
      <bottom/>
      <diagonal/>
    </border>
    <border>
      <left style="dotted">
        <color theme="0" tint="-0.14996795556505021"/>
      </left>
      <right/>
      <top style="thin">
        <color theme="0" tint="-0.14996795556505021"/>
      </top>
      <bottom style="thin">
        <color theme="0" tint="-0.14996795556505021"/>
      </bottom>
      <diagonal/>
    </border>
    <border>
      <left style="dotted">
        <color theme="0" tint="-0.14996795556505021"/>
      </left>
      <right/>
      <top style="thin">
        <color theme="0" tint="-0.14996795556505021"/>
      </top>
      <bottom style="dotted">
        <color theme="0" tint="-0.14996795556505021"/>
      </bottom>
      <diagonal/>
    </border>
    <border>
      <left style="dotted">
        <color theme="0" tint="-0.14996795556505021"/>
      </left>
      <right/>
      <top style="dotted">
        <color theme="0" tint="-0.14996795556505021"/>
      </top>
      <bottom style="dotted">
        <color theme="0" tint="-0.14996795556505021"/>
      </bottom>
      <diagonal/>
    </border>
    <border>
      <left/>
      <right/>
      <top/>
      <bottom style="thin">
        <color theme="0" tint="-0.14996795556505021"/>
      </bottom>
      <diagonal/>
    </border>
    <border>
      <left style="thin">
        <color theme="0" tint="-0.14996795556505021"/>
      </left>
      <right style="dotted">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14996795556505021"/>
      </bottom>
      <diagonal/>
    </border>
    <border>
      <left/>
      <right/>
      <top style="thin">
        <color theme="0" tint="-0.24994659260841701"/>
      </top>
      <bottom/>
      <diagonal/>
    </border>
    <border>
      <left style="thin">
        <color theme="0" tint="-0.14996795556505021"/>
      </left>
      <right style="dotted">
        <color theme="0" tint="-0.14996795556505021"/>
      </right>
      <top style="thin">
        <color theme="0" tint="-0.14996795556505021"/>
      </top>
      <bottom style="dotted">
        <color theme="0" tint="-0.14996795556505021"/>
      </bottom>
      <diagonal/>
    </border>
    <border>
      <left style="thin">
        <color theme="0" tint="-0.14996795556505021"/>
      </left>
      <right style="dotted">
        <color theme="0" tint="-0.14996795556505021"/>
      </right>
      <top style="dotted">
        <color theme="0" tint="-0.14996795556505021"/>
      </top>
      <bottom style="dotted">
        <color theme="0" tint="-0.14996795556505021"/>
      </bottom>
      <diagonal/>
    </border>
    <border>
      <left/>
      <right style="thin">
        <color theme="0"/>
      </right>
      <top/>
      <bottom/>
      <diagonal/>
    </border>
    <border>
      <left style="thin">
        <color theme="0"/>
      </left>
      <right/>
      <top/>
      <bottom/>
      <diagonal/>
    </border>
    <border>
      <left style="thin">
        <color theme="0"/>
      </left>
      <right style="medium">
        <color theme="0"/>
      </right>
      <top/>
      <bottom/>
      <diagonal/>
    </border>
    <border>
      <left style="dotted">
        <color theme="0" tint="-0.14996795556505021"/>
      </left>
      <right/>
      <top style="dotted">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tint="-0.24994659260841701"/>
      </left>
      <right style="dotted">
        <color theme="0" tint="-0.14996795556505021"/>
      </right>
      <top/>
      <bottom style="thin">
        <color theme="0" tint="-0.14996795556505021"/>
      </bottom>
      <diagonal/>
    </border>
    <border>
      <left style="dotted">
        <color theme="0" tint="-0.14996795556505021"/>
      </left>
      <right/>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4659260841701"/>
      </left>
      <right/>
      <top style="thin">
        <color theme="1" tint="0.499984740745262"/>
      </top>
      <bottom/>
      <diagonal/>
    </border>
    <border>
      <left/>
      <right style="thin">
        <color theme="0" tint="-0.24994659260841701"/>
      </right>
      <top style="thin">
        <color theme="1" tint="0.499984740745262"/>
      </top>
      <bottom/>
      <diagonal/>
    </border>
    <border>
      <left/>
      <right style="thin">
        <color theme="3" tint="0.39994506668294322"/>
      </right>
      <top style="thin">
        <color theme="1" tint="0.499984740745262"/>
      </top>
      <bottom/>
      <diagonal/>
    </border>
    <border>
      <left style="thin">
        <color theme="3" tint="0.39994506668294322"/>
      </left>
      <right/>
      <top style="thin">
        <color theme="1" tint="0.499984740745262"/>
      </top>
      <bottom/>
      <diagonal/>
    </border>
    <border>
      <left style="thin">
        <color theme="0" tint="-0.24994659260841701"/>
      </left>
      <right style="thin">
        <color theme="3" tint="0.39994506668294322"/>
      </right>
      <top style="thin">
        <color theme="1" tint="0.499984740745262"/>
      </top>
      <bottom/>
      <diagonal/>
    </border>
    <border>
      <left style="thin">
        <color theme="3" tint="0.39994506668294322"/>
      </left>
      <right style="thin">
        <color theme="0" tint="-0.24994659260841701"/>
      </right>
      <top style="thin">
        <color theme="1" tint="0.499984740745262"/>
      </top>
      <bottom/>
      <diagonal/>
    </border>
    <border>
      <left style="thin">
        <color theme="0" tint="-0.14996795556505021"/>
      </left>
      <right style="dotted">
        <color theme="0" tint="-0.14996795556505021"/>
      </right>
      <top style="dotted">
        <color theme="0" tint="-0.14996795556505021"/>
      </top>
      <bottom/>
      <diagonal/>
    </border>
    <border>
      <left style="thin">
        <color theme="0" tint="-0.14996795556505021"/>
      </left>
      <right style="dotted">
        <color theme="0" tint="-0.14996795556505021"/>
      </right>
      <top/>
      <bottom style="thin">
        <color theme="0" tint="-0.1499679555650502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dotted">
        <color theme="0" tint="-0.24994659260841701"/>
      </right>
      <top style="thin">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diagonal/>
    </border>
    <border>
      <left/>
      <right style="thin">
        <color theme="0" tint="-0.14993743705557422"/>
      </right>
      <top/>
      <bottom style="thin">
        <color theme="0" tint="-0.14996795556505021"/>
      </bottom>
      <diagonal/>
    </border>
    <border>
      <left style="dotted">
        <color theme="0" tint="-0.14996795556505021"/>
      </left>
      <right style="thin">
        <color theme="0" tint="-0.14993743705557422"/>
      </right>
      <top style="thin">
        <color theme="0" tint="-0.14996795556505021"/>
      </top>
      <bottom style="thin">
        <color theme="0" tint="-0.14996795556505021"/>
      </bottom>
      <diagonal/>
    </border>
    <border>
      <left style="dotted">
        <color theme="0" tint="-0.14996795556505021"/>
      </left>
      <right style="thin">
        <color theme="0" tint="-0.14993743705557422"/>
      </right>
      <top style="thin">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diagonal/>
    </border>
    <border>
      <left/>
      <right style="thin">
        <color theme="0" tint="-0.14993743705557422"/>
      </right>
      <top style="thin">
        <color theme="1" tint="0.499984740745262"/>
      </top>
      <bottom style="thin">
        <color theme="0" tint="-0.34998626667073579"/>
      </bottom>
      <diagonal/>
    </border>
    <border>
      <left/>
      <right style="thin">
        <color theme="0" tint="-0.14993743705557422"/>
      </right>
      <top/>
      <bottom/>
      <diagonal/>
    </border>
    <border>
      <left/>
      <right style="thin">
        <color theme="0" tint="-0.14993743705557422"/>
      </right>
      <top style="thin">
        <color theme="0" tint="-0.24994659260841701"/>
      </top>
      <bottom/>
      <diagonal/>
    </border>
    <border>
      <left/>
      <right style="thin">
        <color theme="0" tint="-0.14993743705557422"/>
      </right>
      <top style="thin">
        <color theme="0" tint="-0.14996795556505021"/>
      </top>
      <bottom style="dotted">
        <color theme="0" tint="-0.14996795556505021"/>
      </bottom>
      <diagonal/>
    </border>
    <border>
      <left/>
      <right style="thin">
        <color theme="0" tint="-0.14993743705557422"/>
      </right>
      <top style="dotted">
        <color theme="0" tint="-0.14996795556505021"/>
      </top>
      <bottom style="dotted">
        <color theme="0" tint="-0.14996795556505021"/>
      </bottom>
      <diagonal/>
    </border>
    <border>
      <left/>
      <right style="thin">
        <color theme="0" tint="-0.14993743705557422"/>
      </right>
      <top style="dotted">
        <color theme="0" tint="-0.14996795556505021"/>
      </top>
      <bottom/>
      <diagonal/>
    </border>
    <border>
      <left style="dotted">
        <color theme="0" tint="-0.14996795556505021"/>
      </left>
      <right style="thin">
        <color theme="0" tint="-0.14993743705557422"/>
      </right>
      <top/>
      <bottom style="thin">
        <color theme="0" tint="-0.14996795556505021"/>
      </bottom>
      <diagonal/>
    </border>
  </borders>
  <cellStyleXfs count="4">
    <xf numFmtId="0" fontId="0" fillId="0" borderId="0">
      <alignment vertical="center"/>
    </xf>
    <xf numFmtId="0" fontId="12" fillId="0" borderId="0" applyNumberFormat="0" applyFill="0" applyBorder="0" applyAlignment="0" applyProtection="0"/>
    <xf numFmtId="0" fontId="10" fillId="0" borderId="0" applyNumberFormat="0" applyFill="0" applyBorder="0" applyProtection="0">
      <alignment horizontal="right"/>
    </xf>
    <xf numFmtId="0" fontId="13" fillId="0" borderId="0" applyNumberFormat="0" applyFill="0" applyBorder="0" applyAlignment="0" applyProtection="0"/>
  </cellStyleXfs>
  <cellXfs count="9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xf>
    <xf numFmtId="0" fontId="1" fillId="0" borderId="0" xfId="0" applyFont="1" applyAlignment="1">
      <alignment horizontal="right"/>
    </xf>
    <xf numFmtId="164" fontId="0" fillId="0" borderId="0" xfId="0" applyNumberFormat="1">
      <alignment vertical="center"/>
    </xf>
    <xf numFmtId="14" fontId="0" fillId="0" borderId="0" xfId="0" applyNumberFormat="1" applyAlignment="1">
      <alignment horizontal="right"/>
    </xf>
    <xf numFmtId="14" fontId="0" fillId="0" borderId="0" xfId="0" applyNumberFormat="1">
      <alignment vertical="center"/>
    </xf>
    <xf numFmtId="0" fontId="0" fillId="0" borderId="0" xfId="0" applyNumberFormat="1" applyAlignment="1">
      <alignment horizontal="right"/>
    </xf>
    <xf numFmtId="165" fontId="11" fillId="0" borderId="2" xfId="0" applyNumberFormat="1" applyFont="1" applyBorder="1" applyAlignment="1" applyProtection="1">
      <alignment horizontal="right" vertical="center"/>
      <protection locked="0"/>
    </xf>
    <xf numFmtId="165" fontId="11" fillId="0" borderId="3" xfId="0" applyNumberFormat="1" applyFont="1" applyBorder="1" applyAlignment="1" applyProtection="1">
      <alignment horizontal="right" vertical="center"/>
      <protection locked="0"/>
    </xf>
    <xf numFmtId="0" fontId="4" fillId="2" borderId="8" xfId="0" applyNumberFormat="1" applyFont="1" applyFill="1" applyBorder="1" applyAlignment="1">
      <alignment horizontal="centerContinuous" vertical="center"/>
    </xf>
    <xf numFmtId="165" fontId="11" fillId="0" borderId="15" xfId="0" applyNumberFormat="1" applyFont="1" applyBorder="1" applyAlignment="1" applyProtection="1">
      <alignment horizontal="right" vertical="center"/>
      <protection locked="0"/>
    </xf>
    <xf numFmtId="0" fontId="4" fillId="2" borderId="18" xfId="0" applyNumberFormat="1" applyFont="1" applyFill="1" applyBorder="1" applyAlignment="1">
      <alignment horizontal="centerContinuous" vertical="center"/>
    </xf>
    <xf numFmtId="0" fontId="4" fillId="2" borderId="7" xfId="0" applyNumberFormat="1" applyFont="1" applyFill="1" applyBorder="1" applyAlignment="1">
      <alignment horizontal="centerContinuous" vertical="center"/>
    </xf>
    <xf numFmtId="0" fontId="4" fillId="2" borderId="9" xfId="0" applyNumberFormat="1" applyFont="1" applyFill="1" applyBorder="1" applyAlignment="1">
      <alignment horizontal="centerContinuous" vertical="center"/>
    </xf>
    <xf numFmtId="0" fontId="4" fillId="2" borderId="16" xfId="0" applyNumberFormat="1" applyFont="1" applyFill="1" applyBorder="1" applyAlignment="1">
      <alignment horizontal="centerContinuous" vertical="center"/>
    </xf>
    <xf numFmtId="0" fontId="4" fillId="2" borderId="21" xfId="0" applyNumberFormat="1" applyFont="1" applyFill="1" applyBorder="1" applyAlignment="1">
      <alignment horizontal="centerContinuous" vertical="center"/>
    </xf>
    <xf numFmtId="0" fontId="4" fillId="2" borderId="22" xfId="0" applyNumberFormat="1" applyFont="1" applyFill="1" applyBorder="1" applyAlignment="1">
      <alignment horizontal="centerContinuous" vertical="center"/>
    </xf>
    <xf numFmtId="0" fontId="11" fillId="0" borderId="10" xfId="0" applyNumberFormat="1" applyFont="1" applyBorder="1" applyAlignment="1">
      <alignment vertical="center"/>
    </xf>
    <xf numFmtId="0" fontId="11" fillId="0" borderId="11" xfId="0" applyNumberFormat="1" applyFont="1" applyBorder="1" applyAlignment="1">
      <alignment vertical="center"/>
    </xf>
    <xf numFmtId="0" fontId="11" fillId="0" borderId="31" xfId="0" applyNumberFormat="1" applyFont="1" applyBorder="1" applyAlignment="1">
      <alignment vertical="center"/>
    </xf>
    <xf numFmtId="164" fontId="6" fillId="3" borderId="6" xfId="0" applyNumberFormat="1" applyFont="1" applyFill="1" applyBorder="1" applyAlignment="1" applyProtection="1">
      <alignment vertical="center"/>
      <protection locked="0"/>
    </xf>
    <xf numFmtId="0" fontId="0" fillId="0" borderId="10" xfId="0" applyNumberFormat="1" applyFont="1" applyBorder="1" applyAlignment="1">
      <alignment vertical="center"/>
    </xf>
    <xf numFmtId="0" fontId="4" fillId="2" borderId="33" xfId="0" applyNumberFormat="1" applyFont="1" applyFill="1" applyBorder="1" applyAlignment="1">
      <alignment horizontal="centerContinuous" vertical="center"/>
    </xf>
    <xf numFmtId="164" fontId="11" fillId="0" borderId="10" xfId="0" applyNumberFormat="1" applyFont="1" applyBorder="1" applyAlignment="1" applyProtection="1">
      <alignment vertical="center"/>
      <protection locked="0"/>
    </xf>
    <xf numFmtId="164" fontId="11" fillId="0" borderId="11" xfId="0" applyNumberFormat="1" applyFont="1" applyBorder="1" applyAlignment="1" applyProtection="1">
      <alignment vertical="center"/>
      <protection locked="0"/>
    </xf>
    <xf numFmtId="164" fontId="11" fillId="0" borderId="31" xfId="0" applyNumberFormat="1" applyFont="1" applyBorder="1" applyAlignment="1" applyProtection="1">
      <alignment vertical="center"/>
      <protection locked="0"/>
    </xf>
    <xf numFmtId="0" fontId="11" fillId="0" borderId="10" xfId="0" applyNumberFormat="1" applyFont="1" applyBorder="1" applyAlignment="1" applyProtection="1">
      <alignment vertical="center"/>
      <protection locked="0"/>
    </xf>
    <xf numFmtId="0" fontId="11" fillId="0" borderId="11" xfId="0" applyNumberFormat="1" applyFont="1" applyBorder="1" applyAlignment="1" applyProtection="1">
      <alignment vertical="center"/>
      <protection locked="0"/>
    </xf>
    <xf numFmtId="0" fontId="11" fillId="0" borderId="31" xfId="0" applyNumberFormat="1" applyFont="1" applyBorder="1" applyAlignment="1" applyProtection="1">
      <alignment vertical="center"/>
      <protection locked="0"/>
    </xf>
    <xf numFmtId="0" fontId="4" fillId="2" borderId="34" xfId="0" applyNumberFormat="1" applyFont="1" applyFill="1" applyBorder="1" applyAlignment="1">
      <alignment horizontal="centerContinuous" vertical="center"/>
    </xf>
    <xf numFmtId="0" fontId="11" fillId="0" borderId="35" xfId="0" applyNumberFormat="1" applyFont="1" applyBorder="1" applyAlignment="1">
      <alignment vertical="center"/>
    </xf>
    <xf numFmtId="0" fontId="11" fillId="0" borderId="36" xfId="0" applyNumberFormat="1" applyFont="1" applyBorder="1" applyAlignment="1">
      <alignment vertical="center"/>
    </xf>
    <xf numFmtId="0" fontId="11" fillId="0" borderId="37" xfId="0" applyNumberFormat="1" applyFont="1" applyBorder="1" applyAlignment="1">
      <alignment vertical="center"/>
    </xf>
    <xf numFmtId="165" fontId="11" fillId="0" borderId="40" xfId="0" applyNumberFormat="1" applyFont="1" applyBorder="1" applyAlignment="1" applyProtection="1">
      <alignment horizontal="right" vertical="center"/>
      <protection locked="0"/>
    </xf>
    <xf numFmtId="165" fontId="11" fillId="0" borderId="41" xfId="0" applyNumberFormat="1" applyFont="1" applyBorder="1" applyAlignment="1" applyProtection="1">
      <alignment horizontal="right" vertical="center"/>
      <protection locked="0"/>
    </xf>
    <xf numFmtId="165" fontId="11" fillId="0" borderId="42" xfId="0" applyNumberFormat="1" applyFont="1" applyBorder="1" applyAlignment="1" applyProtection="1">
      <alignment horizontal="right" vertical="center"/>
      <protection locked="0"/>
    </xf>
    <xf numFmtId="0" fontId="1" fillId="2" borderId="44" xfId="0" applyFont="1" applyFill="1" applyBorder="1" applyAlignment="1">
      <alignment vertical="center"/>
    </xf>
    <xf numFmtId="164" fontId="1" fillId="2" borderId="44" xfId="0" applyNumberFormat="1" applyFont="1" applyFill="1" applyBorder="1" applyAlignment="1">
      <alignment vertical="center"/>
    </xf>
    <xf numFmtId="0" fontId="1" fillId="2" borderId="45" xfId="0" applyNumberFormat="1" applyFont="1" applyFill="1" applyBorder="1" applyAlignment="1">
      <alignment vertical="center"/>
    </xf>
    <xf numFmtId="164" fontId="1" fillId="2" borderId="45" xfId="0" applyNumberFormat="1" applyFont="1" applyFill="1" applyBorder="1" applyAlignment="1">
      <alignment vertical="center"/>
    </xf>
    <xf numFmtId="0" fontId="1" fillId="2" borderId="45" xfId="0" applyFont="1" applyFill="1" applyBorder="1" applyAlignment="1">
      <alignment vertical="center"/>
    </xf>
    <xf numFmtId="165" fontId="11" fillId="0" borderId="46" xfId="0" applyNumberFormat="1" applyFont="1" applyBorder="1" applyAlignment="1" applyProtection="1">
      <alignment horizontal="right" vertical="center"/>
      <protection locked="0"/>
    </xf>
    <xf numFmtId="165" fontId="11" fillId="0" borderId="47" xfId="0" applyNumberFormat="1" applyFont="1" applyBorder="1" applyAlignment="1" applyProtection="1">
      <alignment horizontal="right" vertical="center"/>
      <protection locked="0"/>
    </xf>
    <xf numFmtId="165" fontId="11" fillId="0" borderId="48" xfId="0" applyNumberFormat="1" applyFont="1" applyBorder="1" applyAlignment="1" applyProtection="1">
      <alignment horizontal="right" vertical="center"/>
      <protection locked="0"/>
    </xf>
    <xf numFmtId="0" fontId="0" fillId="0" borderId="10" xfId="0" applyNumberFormat="1" applyFont="1" applyBorder="1" applyAlignment="1" applyProtection="1">
      <alignment vertical="center"/>
      <protection locked="0"/>
    </xf>
    <xf numFmtId="164" fontId="6" fillId="4" borderId="6" xfId="0" applyNumberFormat="1" applyFont="1" applyFill="1" applyBorder="1" applyAlignment="1" applyProtection="1">
      <alignment vertical="center"/>
      <protection locked="0"/>
    </xf>
    <xf numFmtId="165" fontId="6" fillId="4" borderId="4" xfId="0" applyNumberFormat="1" applyFont="1" applyFill="1" applyBorder="1" applyAlignment="1" applyProtection="1">
      <alignment horizontal="right" vertical="center"/>
    </xf>
    <xf numFmtId="165" fontId="6" fillId="4" borderId="38" xfId="0" applyNumberFormat="1" applyFont="1" applyFill="1" applyBorder="1" applyAlignment="1" applyProtection="1">
      <alignment horizontal="right" vertical="center"/>
    </xf>
    <xf numFmtId="165" fontId="6" fillId="4" borderId="38" xfId="0" applyNumberFormat="1" applyFont="1" applyFill="1" applyBorder="1" applyAlignment="1">
      <alignment vertical="center"/>
    </xf>
    <xf numFmtId="164" fontId="6" fillId="4" borderId="17" xfId="0" applyNumberFormat="1" applyFont="1" applyFill="1" applyBorder="1" applyAlignment="1" applyProtection="1">
      <alignment vertical="center"/>
      <protection locked="0"/>
    </xf>
    <xf numFmtId="0" fontId="7" fillId="5" borderId="0" xfId="0" applyFont="1" applyFill="1">
      <alignment vertical="center"/>
    </xf>
    <xf numFmtId="0" fontId="9" fillId="5" borderId="0" xfId="0" applyFont="1" applyFill="1" applyAlignment="1">
      <alignment vertical="center"/>
    </xf>
    <xf numFmtId="0" fontId="7" fillId="5" borderId="0" xfId="0" applyFont="1" applyFill="1" applyAlignment="1">
      <alignment horizontal="right"/>
    </xf>
    <xf numFmtId="0" fontId="2" fillId="5" borderId="43" xfId="0" applyFont="1" applyFill="1" applyBorder="1" applyAlignment="1">
      <alignment horizontal="center" vertical="center"/>
    </xf>
    <xf numFmtId="0" fontId="15" fillId="0" borderId="32" xfId="3" applyNumberFormat="1" applyFont="1" applyBorder="1" applyAlignment="1">
      <alignment vertical="center"/>
    </xf>
    <xf numFmtId="0" fontId="15" fillId="0" borderId="20" xfId="3" applyNumberFormat="1" applyFont="1" applyBorder="1" applyAlignment="1">
      <alignment horizontal="right" vertical="center"/>
    </xf>
    <xf numFmtId="0" fontId="15" fillId="0" borderId="5" xfId="3" applyNumberFormat="1" applyFont="1" applyBorder="1" applyAlignment="1">
      <alignment vertical="center"/>
    </xf>
    <xf numFmtId="0" fontId="15" fillId="0" borderId="49" xfId="3" applyNumberFormat="1" applyFont="1" applyBorder="1" applyAlignment="1">
      <alignment horizontal="right" vertical="center"/>
    </xf>
    <xf numFmtId="0" fontId="15" fillId="0" borderId="1" xfId="3" applyNumberFormat="1" applyFont="1" applyBorder="1" applyAlignment="1">
      <alignment horizontal="right" vertical="center"/>
    </xf>
    <xf numFmtId="0" fontId="15" fillId="0" borderId="39" xfId="3" applyNumberFormat="1" applyFont="1" applyBorder="1" applyAlignment="1">
      <alignment horizontal="right" vertical="center"/>
    </xf>
    <xf numFmtId="0" fontId="15" fillId="0" borderId="19" xfId="3" applyNumberFormat="1" applyFont="1" applyBorder="1" applyAlignment="1">
      <alignment vertical="center"/>
    </xf>
    <xf numFmtId="0" fontId="2" fillId="6" borderId="43" xfId="0" applyFont="1" applyFill="1" applyBorder="1" applyAlignment="1">
      <alignment horizontal="center" vertical="center"/>
    </xf>
    <xf numFmtId="0" fontId="18" fillId="0" borderId="0" xfId="0" applyFont="1" applyAlignment="1">
      <alignment vertical="center" wrapText="1"/>
    </xf>
    <xf numFmtId="0" fontId="17" fillId="5" borderId="0" xfId="0" applyFont="1" applyFill="1" applyAlignment="1">
      <alignment horizontal="center" vertical="center"/>
    </xf>
    <xf numFmtId="0" fontId="2" fillId="0" borderId="0" xfId="0" applyFont="1" applyAlignment="1">
      <alignment vertical="center" wrapText="1"/>
    </xf>
    <xf numFmtId="0" fontId="19" fillId="0" borderId="0" xfId="0" applyFont="1" applyAlignment="1">
      <alignment vertical="center" wrapText="1"/>
    </xf>
    <xf numFmtId="0" fontId="2" fillId="0" borderId="0" xfId="0" applyFont="1" applyAlignment="1">
      <alignment horizontal="right" vertical="center" indent="3"/>
    </xf>
    <xf numFmtId="0" fontId="2" fillId="0" borderId="0" xfId="0" applyFont="1" applyBorder="1" applyAlignment="1">
      <alignment horizont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16" fillId="0" borderId="0" xfId="1" applyFont="1" applyAlignment="1">
      <alignment horizontal="left"/>
    </xf>
    <xf numFmtId="0" fontId="10" fillId="0" borderId="0" xfId="2" applyAlignment="1">
      <alignment horizontal="right"/>
    </xf>
    <xf numFmtId="7" fontId="8" fillId="4" borderId="12" xfId="0" applyNumberFormat="1" applyFont="1" applyFill="1" applyBorder="1" applyAlignment="1">
      <alignment horizontal="right" vertical="center"/>
    </xf>
    <xf numFmtId="7" fontId="8" fillId="4" borderId="14" xfId="0" applyNumberFormat="1" applyFont="1" applyFill="1" applyBorder="1" applyAlignment="1">
      <alignment horizontal="right" vertical="center"/>
    </xf>
    <xf numFmtId="7" fontId="8" fillId="4" borderId="13" xfId="0" applyNumberFormat="1" applyFont="1" applyFill="1" applyBorder="1" applyAlignment="1">
      <alignment horizontal="right"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14" fillId="0" borderId="0" xfId="1" applyFont="1" applyAlignment="1">
      <alignment horizontal="left"/>
    </xf>
  </cellXfs>
  <cellStyles count="4">
    <cellStyle name="Heading 1" xfId="1" builtinId="16" customBuiltin="1"/>
    <cellStyle name="Heading 2" xfId="2" builtinId="17" customBuiltin="1"/>
    <cellStyle name="Heading 3" xfId="3" builtinId="18" customBuiltin="1"/>
    <cellStyle name="Normal" xfId="0" builtinId="0" customBuiltin="1"/>
  </cellStyles>
  <dxfs count="576">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610139</xdr:colOff>
      <xdr:row>0</xdr:row>
      <xdr:rowOff>128496</xdr:rowOff>
    </xdr:from>
    <xdr:to>
      <xdr:col>7</xdr:col>
      <xdr:colOff>372013</xdr:colOff>
      <xdr:row>2</xdr:row>
      <xdr:rowOff>261847</xdr:rowOff>
    </xdr:to>
    <xdr:sp macro="" textlink="">
      <xdr:nvSpPr>
        <xdr:cNvPr id="2" name="Tip" descr="TIP: Change the year in cell B1 to update the calendar year">
          <a:extLst>
            <a:ext uri="{FF2B5EF4-FFF2-40B4-BE49-F238E27FC236}">
              <a16:creationId xmlns:a16="http://schemas.microsoft.com/office/drawing/2014/main" id="{00000000-0008-0000-0000-000002000000}"/>
            </a:ext>
          </a:extLst>
        </xdr:cNvPr>
        <xdr:cNvSpPr/>
      </xdr:nvSpPr>
      <xdr:spPr>
        <a:xfrm>
          <a:off x="3036318" y="128496"/>
          <a:ext cx="2026308" cy="735403"/>
        </a:xfrm>
        <a:prstGeom prst="wedgeRectCallout">
          <a:avLst>
            <a:gd name="adj1" fmla="val -49994"/>
            <a:gd name="adj2" fmla="val -25238"/>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lang="en-US" sz="1000">
              <a:solidFill>
                <a:schemeClr val="tx2"/>
              </a:solidFill>
            </a:rPr>
            <a:t>TIP:</a:t>
          </a:r>
          <a:r>
            <a:rPr lang="en-US" sz="1000" baseline="0">
              <a:solidFill>
                <a:schemeClr val="tx2"/>
              </a:solidFill>
            </a:rPr>
            <a:t> Change the year in cell B1 to update the calendar year.</a:t>
          </a:r>
          <a:endParaRPr lang="en-US" sz="1000">
            <a:solidFill>
              <a:schemeClr val="tx2"/>
            </a:solidFill>
          </a:endParaRPr>
        </a:p>
      </xdr:txBody>
    </xdr:sp>
    <xdr:clientData fPrintsWithSheet="0"/>
  </xdr:twoCellAnchor>
</xdr:wsDr>
</file>

<file path=xl/theme/theme1.xml><?xml version="1.0" encoding="utf-8"?>
<a:theme xmlns:a="http://schemas.openxmlformats.org/drawingml/2006/main" name="Tradeshow">
  <a:themeElements>
    <a:clrScheme name="Expense Calendar">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Calendar">
      <a:majorFont>
        <a:latin typeface="Bookman Old Style"/>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2868B-7FEC-4CFA-9799-DE199F662F23}">
  <sheetPr codeName="Sheet1">
    <tabColor theme="3"/>
  </sheetPr>
  <dimension ref="B1:B6"/>
  <sheetViews>
    <sheetView showGridLines="0" tabSelected="1" workbookViewId="0"/>
  </sheetViews>
  <sheetFormatPr defaultRowHeight="11.25" x14ac:dyDescent="0.2"/>
  <cols>
    <col min="1" max="1" width="2.83203125" customWidth="1"/>
    <col min="2" max="2" width="80.83203125" customWidth="1"/>
    <col min="3" max="3" width="2.83203125" customWidth="1"/>
  </cols>
  <sheetData>
    <row r="1" spans="2:2" ht="20.25" x14ac:dyDescent="0.2">
      <c r="B1" s="66" t="s">
        <v>30</v>
      </c>
    </row>
    <row r="2" spans="2:2" ht="30" customHeight="1" x14ac:dyDescent="0.2">
      <c r="B2" s="65" t="s">
        <v>31</v>
      </c>
    </row>
    <row r="3" spans="2:2" ht="30" customHeight="1" x14ac:dyDescent="0.2">
      <c r="B3" s="65" t="s">
        <v>32</v>
      </c>
    </row>
    <row r="4" spans="2:2" ht="30" customHeight="1" x14ac:dyDescent="0.2">
      <c r="B4" s="65" t="s">
        <v>33</v>
      </c>
    </row>
    <row r="5" spans="2:2" ht="30" customHeight="1" x14ac:dyDescent="0.2">
      <c r="B5" s="65" t="s">
        <v>34</v>
      </c>
    </row>
    <row r="6" spans="2:2" ht="60" x14ac:dyDescent="0.2">
      <c r="B6" s="65" t="s">
        <v>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P696"/>
  <sheetViews>
    <sheetView showGridLines="0" zoomScale="106" zoomScaleNormal="106" workbookViewId="0"/>
  </sheetViews>
  <sheetFormatPr defaultRowHeight="11.25" x14ac:dyDescent="0.2"/>
  <cols>
    <col min="1" max="1" width="2.83203125" style="67" customWidth="1"/>
    <col min="2" max="2" width="13.1640625" style="1" customWidth="1"/>
    <col min="3" max="3" width="13.1640625" style="5" customWidth="1"/>
    <col min="4" max="4" width="13.1640625" style="1" customWidth="1"/>
    <col min="5" max="5" width="13.1640625" style="5" customWidth="1"/>
    <col min="6" max="6" width="13.1640625" style="1" customWidth="1"/>
    <col min="7" max="7" width="13.1640625" style="5" customWidth="1"/>
    <col min="8" max="8" width="13.1640625" style="1" customWidth="1"/>
    <col min="9" max="9" width="13.1640625" style="5" customWidth="1"/>
    <col min="10" max="10" width="13.1640625" style="1" customWidth="1"/>
    <col min="11" max="11" width="13.1640625" style="5" customWidth="1"/>
    <col min="12" max="12" width="13.1640625" style="1" customWidth="1"/>
    <col min="13" max="13" width="13.1640625" style="5" customWidth="1"/>
    <col min="14" max="14" width="13.1640625" style="1" customWidth="1"/>
    <col min="15" max="15" width="13.1640625" style="5" customWidth="1"/>
    <col min="16" max="16" width="16.6640625" style="1" customWidth="1"/>
    <col min="17" max="17" width="2.83203125" customWidth="1"/>
  </cols>
  <sheetData>
    <row r="1" spans="1:16" ht="18" customHeight="1" x14ac:dyDescent="0.25">
      <c r="A1" s="67" t="s">
        <v>36</v>
      </c>
      <c r="B1" s="54">
        <f ca="1">YEAR(TODAY())</f>
        <v>2018</v>
      </c>
      <c r="C1" s="54" t="s">
        <v>29</v>
      </c>
      <c r="D1" s="54"/>
      <c r="E1" s="54"/>
      <c r="F1" s="54"/>
      <c r="G1" s="55"/>
      <c r="H1" s="53"/>
      <c r="I1" s="55"/>
      <c r="J1" s="53"/>
      <c r="K1" s="55"/>
      <c r="L1" s="53"/>
      <c r="M1" s="55"/>
      <c r="N1" s="53"/>
      <c r="O1" s="55"/>
      <c r="P1" s="53"/>
    </row>
    <row r="2" spans="1:16" ht="30" customHeight="1" x14ac:dyDescent="0.2">
      <c r="A2" s="67" t="s">
        <v>373</v>
      </c>
      <c r="B2" s="92" t="s">
        <v>14</v>
      </c>
      <c r="C2" s="92"/>
      <c r="D2" s="92"/>
      <c r="E2" s="92"/>
      <c r="F2"/>
      <c r="G2" s="69" t="s">
        <v>355</v>
      </c>
      <c r="H2" s="69"/>
      <c r="I2" s="4"/>
      <c r="J2"/>
      <c r="K2" s="4"/>
      <c r="L2" s="80" t="s">
        <v>15</v>
      </c>
      <c r="M2" s="80"/>
      <c r="N2" s="80" t="s">
        <v>16</v>
      </c>
      <c r="O2" s="80"/>
      <c r="P2"/>
    </row>
    <row r="3" spans="1:16" ht="25.5" customHeight="1" x14ac:dyDescent="0.2">
      <c r="A3" s="67" t="s">
        <v>37</v>
      </c>
      <c r="B3" s="92"/>
      <c r="C3" s="92"/>
      <c r="D3" s="92"/>
      <c r="E3" s="92"/>
      <c r="F3" s="3" t="str">
        <f ca="1">IFERROR(WEEKDAY(DATEVALUE(B2&amp;" 1, "&amp;Year1)),"")</f>
        <v/>
      </c>
      <c r="G3" s="69"/>
      <c r="H3" s="69"/>
      <c r="I3" s="7"/>
      <c r="J3" s="8"/>
      <c r="K3" s="4"/>
      <c r="L3" s="81">
        <f ca="1">SUM(P13,P22,P31,P40,P49,P58)</f>
        <v>239.95</v>
      </c>
      <c r="M3" s="82"/>
      <c r="N3" s="81">
        <f ca="1">SUM(P:P)</f>
        <v>439.95</v>
      </c>
      <c r="O3" s="83"/>
      <c r="P3"/>
    </row>
    <row r="4" spans="1:16" ht="9" customHeight="1" x14ac:dyDescent="0.2">
      <c r="A4" s="67" t="s">
        <v>356</v>
      </c>
      <c r="B4" s="70">
        <v>1</v>
      </c>
      <c r="C4" s="70"/>
      <c r="D4" s="70">
        <v>2</v>
      </c>
      <c r="E4" s="70"/>
      <c r="F4" s="70">
        <v>3</v>
      </c>
      <c r="G4" s="70"/>
      <c r="H4" s="70">
        <v>4</v>
      </c>
      <c r="I4" s="70"/>
      <c r="J4" s="70">
        <v>5</v>
      </c>
      <c r="K4" s="70"/>
      <c r="L4" s="70">
        <v>6</v>
      </c>
      <c r="M4" s="70"/>
      <c r="N4" s="70">
        <v>7</v>
      </c>
      <c r="O4" s="70"/>
      <c r="P4" s="2"/>
    </row>
    <row r="5" spans="1:16" ht="15" customHeight="1" x14ac:dyDescent="0.2">
      <c r="A5" s="67" t="s">
        <v>38</v>
      </c>
      <c r="B5" s="84" t="s">
        <v>0</v>
      </c>
      <c r="C5" s="85"/>
      <c r="D5" s="86" t="s">
        <v>1</v>
      </c>
      <c r="E5" s="87" t="e">
        <f ca="1">IF(WEEKDAY(DATEVALUE(Month1&amp;" 1, "&amp;Year1))=COLUMN(#REF!),1,IF(LEN(C5)&gt;0,C5+1,""))</f>
        <v>#VALUE!</v>
      </c>
      <c r="F5" s="85" t="s">
        <v>2</v>
      </c>
      <c r="G5" s="85" t="e">
        <f ca="1">IF(WEEKDAY(DATEVALUE(Month1&amp;" 1, "&amp;Year1))=COLUMN(#REF!),1,IF(LEN(E5)&gt;0,E5+1,""))</f>
        <v>#VALUE!</v>
      </c>
      <c r="H5" s="86" t="s">
        <v>3</v>
      </c>
      <c r="I5" s="87" t="e">
        <f ca="1">IF(WEEKDAY(DATEVALUE(Month1&amp;" 1, "&amp;Year1))=COLUMN(#REF!),1,IF(LEN(G5)&gt;0,G5+1,""))</f>
        <v>#VALUE!</v>
      </c>
      <c r="J5" s="88" t="s">
        <v>4</v>
      </c>
      <c r="K5" s="89" t="e">
        <f ca="1">IF(WEEKDAY(DATEVALUE(Month1&amp;" 1, "&amp;Year1))=COLUMN(#REF!),1,IF(LEN(I5)&gt;0,I5+1,""))</f>
        <v>#VALUE!</v>
      </c>
      <c r="L5" s="90" t="s">
        <v>5</v>
      </c>
      <c r="M5" s="91" t="e">
        <f ca="1">IF(WEEKDAY(DATEVALUE(Month1&amp;" 1, "&amp;Year1))=COLUMN(#REF!),1,IF(LEN(K5)&gt;0,K5+1,""))</f>
        <v>#VALUE!</v>
      </c>
      <c r="N5" s="90" t="s">
        <v>6</v>
      </c>
      <c r="O5" s="91" t="e">
        <f ca="1">IF(WEEKDAY(DATEVALUE(Month1&amp;" 1, "&amp;Year1))=COLUMN(#REF!),1,IF(LEN(M5)&gt;0,M5+1,""))</f>
        <v>#VALUE!</v>
      </c>
      <c r="P5" s="56" t="s">
        <v>7</v>
      </c>
    </row>
    <row r="6" spans="1:16" ht="15" customHeight="1" x14ac:dyDescent="0.2">
      <c r="A6" s="67" t="s">
        <v>39</v>
      </c>
      <c r="B6" s="17">
        <f ca="1">DAY(IF(DAY(JanSun1)=1,JanSun1-6,JanSun1+1))</f>
        <v>31</v>
      </c>
      <c r="C6" s="19"/>
      <c r="D6" s="25">
        <f ca="1">DAY(IF(DAY(JanSun1)=1,JanSun1-5,JanSun1+2))</f>
        <v>1</v>
      </c>
      <c r="E6" s="19"/>
      <c r="F6" s="25">
        <f ca="1">DAY(IF(DAY(JanSun1)=1,JanSun1-4,JanSun1+3))</f>
        <v>2</v>
      </c>
      <c r="G6" s="19"/>
      <c r="H6" s="25">
        <f ca="1">DAY(IF(DAY(JanSun1)=1,JanSun1-3,JanSun1+4))</f>
        <v>3</v>
      </c>
      <c r="I6" s="19"/>
      <c r="J6" s="25">
        <f ca="1">DAY(IF(DAY(JanSun1)=1,JanSun1-2,JanSun1+5))</f>
        <v>4</v>
      </c>
      <c r="K6" s="19"/>
      <c r="L6" s="25">
        <f ca="1">DAY(IF(DAY(JanSun1)=1,JanSun1-1,JanSun1+6))</f>
        <v>5</v>
      </c>
      <c r="M6" s="19"/>
      <c r="N6" s="32">
        <f ca="1">DAY(IF(DAY(JanSun1)=1,JanSun1,JanSun1+7))</f>
        <v>6</v>
      </c>
      <c r="O6" s="18"/>
      <c r="P6" s="39"/>
    </row>
    <row r="7" spans="1:16" ht="11.25" customHeight="1" x14ac:dyDescent="0.2">
      <c r="A7" s="67" t="s">
        <v>40</v>
      </c>
      <c r="B7" s="63" t="s">
        <v>12</v>
      </c>
      <c r="C7" s="58" t="s">
        <v>13</v>
      </c>
      <c r="D7" s="57" t="s">
        <v>12</v>
      </c>
      <c r="E7" s="58" t="s">
        <v>13</v>
      </c>
      <c r="F7" s="57" t="s">
        <v>12</v>
      </c>
      <c r="G7" s="58" t="s">
        <v>13</v>
      </c>
      <c r="H7" s="57" t="s">
        <v>12</v>
      </c>
      <c r="I7" s="58" t="s">
        <v>13</v>
      </c>
      <c r="J7" s="57" t="s">
        <v>12</v>
      </c>
      <c r="K7" s="58" t="s">
        <v>13</v>
      </c>
      <c r="L7" s="57" t="s">
        <v>12</v>
      </c>
      <c r="M7" s="58" t="s">
        <v>13</v>
      </c>
      <c r="N7" s="59" t="s">
        <v>12</v>
      </c>
      <c r="O7" s="60" t="s">
        <v>13</v>
      </c>
      <c r="P7" s="40"/>
    </row>
    <row r="8" spans="1:16" ht="11.25" customHeight="1" x14ac:dyDescent="0.2">
      <c r="A8" s="67" t="s">
        <v>41</v>
      </c>
      <c r="B8" s="20"/>
      <c r="C8" s="10"/>
      <c r="D8" s="24"/>
      <c r="E8" s="10"/>
      <c r="F8" s="20" t="s">
        <v>8</v>
      </c>
      <c r="G8" s="10">
        <v>150</v>
      </c>
      <c r="H8" s="20" t="s">
        <v>10</v>
      </c>
      <c r="I8" s="10">
        <v>85</v>
      </c>
      <c r="J8" s="20"/>
      <c r="K8" s="10"/>
      <c r="L8" s="20"/>
      <c r="M8" s="10"/>
      <c r="N8" s="20"/>
      <c r="O8" s="36"/>
      <c r="P8" s="40"/>
    </row>
    <row r="9" spans="1:16" ht="11.25" customHeight="1" x14ac:dyDescent="0.2">
      <c r="B9" s="21"/>
      <c r="C9" s="11"/>
      <c r="D9" s="21"/>
      <c r="E9" s="11"/>
      <c r="F9" s="21"/>
      <c r="G9" s="11"/>
      <c r="H9" s="21" t="s">
        <v>11</v>
      </c>
      <c r="I9" s="11">
        <v>4.95</v>
      </c>
      <c r="J9" s="21"/>
      <c r="K9" s="11"/>
      <c r="L9" s="21"/>
      <c r="M9" s="11"/>
      <c r="N9" s="21"/>
      <c r="O9" s="37"/>
      <c r="P9" s="40"/>
    </row>
    <row r="10" spans="1:16" ht="11.25" customHeight="1" x14ac:dyDescent="0.2">
      <c r="B10" s="21"/>
      <c r="C10" s="11"/>
      <c r="D10" s="21"/>
      <c r="E10" s="11"/>
      <c r="F10" s="21"/>
      <c r="G10" s="11"/>
      <c r="H10" s="21"/>
      <c r="I10" s="11"/>
      <c r="J10" s="21"/>
      <c r="K10" s="11"/>
      <c r="L10" s="21"/>
      <c r="M10" s="11"/>
      <c r="N10" s="21"/>
      <c r="O10" s="37"/>
      <c r="P10" s="40"/>
    </row>
    <row r="11" spans="1:16" ht="11.25" customHeight="1" x14ac:dyDescent="0.2">
      <c r="B11" s="21"/>
      <c r="C11" s="11"/>
      <c r="D11" s="21"/>
      <c r="E11" s="11"/>
      <c r="F11" s="21"/>
      <c r="G11" s="11"/>
      <c r="H11" s="21"/>
      <c r="I11" s="11"/>
      <c r="J11" s="21"/>
      <c r="K11" s="11"/>
      <c r="L11" s="21"/>
      <c r="M11" s="11"/>
      <c r="N11" s="21"/>
      <c r="O11" s="37"/>
      <c r="P11" s="40"/>
    </row>
    <row r="12" spans="1:16" ht="11.25" customHeight="1" x14ac:dyDescent="0.2">
      <c r="B12" s="22"/>
      <c r="C12" s="13"/>
      <c r="D12" s="22"/>
      <c r="E12" s="13"/>
      <c r="F12" s="22"/>
      <c r="G12" s="13"/>
      <c r="H12" s="22"/>
      <c r="I12" s="13"/>
      <c r="J12" s="22"/>
      <c r="K12" s="13"/>
      <c r="L12" s="22"/>
      <c r="M12" s="13"/>
      <c r="N12" s="22"/>
      <c r="O12" s="38"/>
      <c r="P12" s="40"/>
    </row>
    <row r="13" spans="1:16" ht="11.25" customHeight="1" x14ac:dyDescent="0.2">
      <c r="A13" s="67" t="s">
        <v>42</v>
      </c>
      <c r="B13" s="48" t="s">
        <v>9</v>
      </c>
      <c r="C13" s="49">
        <f>SUM(C8:C12)</f>
        <v>0</v>
      </c>
      <c r="D13" s="48"/>
      <c r="E13" s="49">
        <f>SUM(E8:E12)</f>
        <v>0</v>
      </c>
      <c r="F13" s="48"/>
      <c r="G13" s="49">
        <f>SUM(G8:G12)</f>
        <v>150</v>
      </c>
      <c r="H13" s="48"/>
      <c r="I13" s="49">
        <f>SUM(I8:I12)</f>
        <v>89.95</v>
      </c>
      <c r="J13" s="48"/>
      <c r="K13" s="49">
        <f>SUM(K8:K12)</f>
        <v>0</v>
      </c>
      <c r="L13" s="48"/>
      <c r="M13" s="49">
        <f>SUM(M8:M12)</f>
        <v>0</v>
      </c>
      <c r="N13" s="48"/>
      <c r="O13" s="50">
        <f>SUM(O8:O12)</f>
        <v>0</v>
      </c>
      <c r="P13" s="51">
        <f ca="1">SUMIF(B6:N6,"&lt;8",C13:O13)</f>
        <v>239.95</v>
      </c>
    </row>
    <row r="14" spans="1:16" ht="11.25" customHeight="1" x14ac:dyDescent="0.2">
      <c r="B14" s="6"/>
      <c r="C14" s="9"/>
      <c r="D14" s="9"/>
      <c r="E14" s="9"/>
      <c r="F14" s="9"/>
      <c r="G14" s="9"/>
      <c r="H14" s="9"/>
      <c r="I14" s="9"/>
      <c r="J14" s="9"/>
      <c r="K14" s="9"/>
      <c r="L14" s="9"/>
      <c r="M14" s="9"/>
      <c r="N14" s="9"/>
      <c r="O14" s="9"/>
      <c r="P14" s="6"/>
    </row>
    <row r="15" spans="1:16" ht="15" customHeight="1" x14ac:dyDescent="0.2">
      <c r="A15" s="67" t="s">
        <v>43</v>
      </c>
      <c r="B15" s="15">
        <f ca="1">N6+1</f>
        <v>7</v>
      </c>
      <c r="C15" s="16"/>
      <c r="D15" s="15">
        <f ca="1">B15+1</f>
        <v>8</v>
      </c>
      <c r="E15" s="16"/>
      <c r="F15" s="15">
        <f ca="1">D15+1</f>
        <v>9</v>
      </c>
      <c r="G15" s="16"/>
      <c r="H15" s="15">
        <f ca="1">F15+1</f>
        <v>10</v>
      </c>
      <c r="I15" s="16"/>
      <c r="J15" s="15">
        <f ca="1">H15+1</f>
        <v>11</v>
      </c>
      <c r="K15" s="16"/>
      <c r="L15" s="15">
        <f ca="1">J15+1</f>
        <v>12</v>
      </c>
      <c r="M15" s="16"/>
      <c r="N15" s="15">
        <f ca="1">L15+1</f>
        <v>13</v>
      </c>
      <c r="O15" s="16"/>
      <c r="P15" s="41"/>
    </row>
    <row r="16" spans="1:16" ht="11.25" customHeight="1" x14ac:dyDescent="0.2">
      <c r="A16" s="67" t="s">
        <v>44</v>
      </c>
      <c r="B16" s="59" t="s">
        <v>12</v>
      </c>
      <c r="C16" s="61" t="s">
        <v>13</v>
      </c>
      <c r="D16" s="59" t="s">
        <v>12</v>
      </c>
      <c r="E16" s="61" t="s">
        <v>13</v>
      </c>
      <c r="F16" s="59" t="s">
        <v>12</v>
      </c>
      <c r="G16" s="61" t="s">
        <v>13</v>
      </c>
      <c r="H16" s="59" t="s">
        <v>12</v>
      </c>
      <c r="I16" s="61" t="s">
        <v>13</v>
      </c>
      <c r="J16" s="59" t="s">
        <v>12</v>
      </c>
      <c r="K16" s="61" t="s">
        <v>13</v>
      </c>
      <c r="L16" s="59" t="s">
        <v>12</v>
      </c>
      <c r="M16" s="61" t="s">
        <v>13</v>
      </c>
      <c r="N16" s="59" t="s">
        <v>12</v>
      </c>
      <c r="O16" s="62" t="s">
        <v>13</v>
      </c>
      <c r="P16" s="40"/>
    </row>
    <row r="17" spans="1:16" ht="11.25" customHeight="1" x14ac:dyDescent="0.2">
      <c r="A17" s="67" t="s">
        <v>45</v>
      </c>
      <c r="B17" s="26"/>
      <c r="C17" s="10"/>
      <c r="D17" s="29"/>
      <c r="E17" s="10"/>
      <c r="F17" s="29"/>
      <c r="G17" s="10"/>
      <c r="H17" s="29"/>
      <c r="I17" s="10"/>
      <c r="J17" s="29"/>
      <c r="K17" s="10"/>
      <c r="L17" s="29"/>
      <c r="M17" s="10"/>
      <c r="N17" s="29"/>
      <c r="O17" s="36"/>
      <c r="P17" s="40"/>
    </row>
    <row r="18" spans="1:16" ht="11.25" customHeight="1" x14ac:dyDescent="0.2">
      <c r="B18" s="27"/>
      <c r="C18" s="11"/>
      <c r="D18" s="30"/>
      <c r="E18" s="11"/>
      <c r="F18" s="30"/>
      <c r="G18" s="11"/>
      <c r="H18" s="30"/>
      <c r="I18" s="11"/>
      <c r="J18" s="30"/>
      <c r="K18" s="11"/>
      <c r="L18" s="30"/>
      <c r="M18" s="11"/>
      <c r="N18" s="30"/>
      <c r="O18" s="37"/>
      <c r="P18" s="40"/>
    </row>
    <row r="19" spans="1:16" ht="11.25" customHeight="1" x14ac:dyDescent="0.2">
      <c r="B19" s="27"/>
      <c r="C19" s="11"/>
      <c r="D19" s="30"/>
      <c r="E19" s="11"/>
      <c r="F19" s="30"/>
      <c r="G19" s="11"/>
      <c r="H19" s="30"/>
      <c r="I19" s="11"/>
      <c r="J19" s="30"/>
      <c r="K19" s="11"/>
      <c r="L19" s="30"/>
      <c r="M19" s="11"/>
      <c r="N19" s="30"/>
      <c r="O19" s="37"/>
      <c r="P19" s="40"/>
    </row>
    <row r="20" spans="1:16" ht="11.25" customHeight="1" x14ac:dyDescent="0.2">
      <c r="B20" s="27"/>
      <c r="C20" s="11"/>
      <c r="D20" s="30"/>
      <c r="E20" s="11"/>
      <c r="F20" s="30"/>
      <c r="G20" s="11"/>
      <c r="H20" s="30"/>
      <c r="I20" s="11"/>
      <c r="J20" s="30"/>
      <c r="K20" s="11"/>
      <c r="L20" s="30"/>
      <c r="M20" s="11"/>
      <c r="N20" s="30"/>
      <c r="O20" s="37"/>
      <c r="P20" s="40"/>
    </row>
    <row r="21" spans="1:16" ht="11.25" customHeight="1" x14ac:dyDescent="0.2">
      <c r="B21" s="28"/>
      <c r="C21" s="13"/>
      <c r="D21" s="31"/>
      <c r="E21" s="13"/>
      <c r="F21" s="31"/>
      <c r="G21" s="13"/>
      <c r="H21" s="31"/>
      <c r="I21" s="13"/>
      <c r="J21" s="31"/>
      <c r="K21" s="13"/>
      <c r="L21" s="31"/>
      <c r="M21" s="13"/>
      <c r="N21" s="31"/>
      <c r="O21" s="38"/>
      <c r="P21" s="40"/>
    </row>
    <row r="22" spans="1:16" ht="11.25" customHeight="1" x14ac:dyDescent="0.2">
      <c r="A22" s="67" t="s">
        <v>46</v>
      </c>
      <c r="B22" s="48" t="s">
        <v>9</v>
      </c>
      <c r="C22" s="49">
        <f>SUM(C17:C21)</f>
        <v>0</v>
      </c>
      <c r="D22" s="48"/>
      <c r="E22" s="49">
        <f>SUM(E17:E21)</f>
        <v>0</v>
      </c>
      <c r="F22" s="48"/>
      <c r="G22" s="49">
        <f>SUM(G17:G21)</f>
        <v>0</v>
      </c>
      <c r="H22" s="48"/>
      <c r="I22" s="49">
        <f>SUM(I17:I21)</f>
        <v>0</v>
      </c>
      <c r="J22" s="48"/>
      <c r="K22" s="49">
        <f>SUM(K17:K21)</f>
        <v>0</v>
      </c>
      <c r="L22" s="48"/>
      <c r="M22" s="49">
        <f>SUM(M17:M21)</f>
        <v>0</v>
      </c>
      <c r="N22" s="48"/>
      <c r="O22" s="50">
        <f>SUM(O17:O21)</f>
        <v>0</v>
      </c>
      <c r="P22" s="51">
        <f>SUM(C22,E22,G22,I22,K22,M22,O22)</f>
        <v>0</v>
      </c>
    </row>
    <row r="23" spans="1:16" ht="11.25" customHeight="1" x14ac:dyDescent="0.2">
      <c r="B23" s="6"/>
      <c r="C23" s="9"/>
      <c r="D23" s="9"/>
      <c r="E23" s="9"/>
      <c r="F23" s="9"/>
      <c r="G23" s="9"/>
      <c r="H23" s="9"/>
      <c r="I23" s="9"/>
      <c r="J23" s="9"/>
      <c r="K23" s="9"/>
      <c r="L23" s="9"/>
      <c r="M23" s="9"/>
      <c r="N23" s="9"/>
      <c r="O23" s="9"/>
      <c r="P23" s="6"/>
    </row>
    <row r="24" spans="1:16" ht="15" customHeight="1" x14ac:dyDescent="0.2">
      <c r="A24" s="67" t="s">
        <v>47</v>
      </c>
      <c r="B24" s="15">
        <f ca="1">N15+1</f>
        <v>14</v>
      </c>
      <c r="C24" s="16"/>
      <c r="D24" s="15">
        <f ca="1">B24+1</f>
        <v>15</v>
      </c>
      <c r="E24" s="16"/>
      <c r="F24" s="15">
        <f ca="1">D24+1</f>
        <v>16</v>
      </c>
      <c r="G24" s="16"/>
      <c r="H24" s="15">
        <f ca="1">F24+1</f>
        <v>17</v>
      </c>
      <c r="I24" s="16"/>
      <c r="J24" s="15">
        <f ca="1">H24+1</f>
        <v>18</v>
      </c>
      <c r="K24" s="16"/>
      <c r="L24" s="15">
        <f ca="1">J24+1</f>
        <v>19</v>
      </c>
      <c r="M24" s="16"/>
      <c r="N24" s="15">
        <f ca="1">L24+1</f>
        <v>20</v>
      </c>
      <c r="O24" s="16"/>
      <c r="P24" s="42"/>
    </row>
    <row r="25" spans="1:16" ht="11.25" customHeight="1" x14ac:dyDescent="0.2">
      <c r="A25" s="67" t="s">
        <v>48</v>
      </c>
      <c r="B25" s="59" t="s">
        <v>12</v>
      </c>
      <c r="C25" s="61" t="s">
        <v>13</v>
      </c>
      <c r="D25" s="59" t="s">
        <v>12</v>
      </c>
      <c r="E25" s="61" t="s">
        <v>13</v>
      </c>
      <c r="F25" s="59" t="s">
        <v>12</v>
      </c>
      <c r="G25" s="61" t="s">
        <v>13</v>
      </c>
      <c r="H25" s="59" t="s">
        <v>12</v>
      </c>
      <c r="I25" s="61" t="s">
        <v>13</v>
      </c>
      <c r="J25" s="59" t="s">
        <v>12</v>
      </c>
      <c r="K25" s="61" t="s">
        <v>13</v>
      </c>
      <c r="L25" s="59" t="s">
        <v>12</v>
      </c>
      <c r="M25" s="61" t="s">
        <v>13</v>
      </c>
      <c r="N25" s="59" t="s">
        <v>12</v>
      </c>
      <c r="O25" s="62" t="s">
        <v>13</v>
      </c>
      <c r="P25" s="40"/>
    </row>
    <row r="26" spans="1:16" ht="11.25" customHeight="1" x14ac:dyDescent="0.2">
      <c r="A26" s="67" t="s">
        <v>49</v>
      </c>
      <c r="B26" s="29"/>
      <c r="C26" s="10"/>
      <c r="D26" s="29"/>
      <c r="E26" s="10"/>
      <c r="F26" s="29"/>
      <c r="G26" s="10"/>
      <c r="H26" s="29"/>
      <c r="I26" s="10"/>
      <c r="J26" s="29"/>
      <c r="K26" s="10"/>
      <c r="L26" s="29"/>
      <c r="M26" s="10"/>
      <c r="N26" s="29"/>
      <c r="O26" s="36"/>
      <c r="P26" s="40"/>
    </row>
    <row r="27" spans="1:16" ht="11.25" customHeight="1" x14ac:dyDescent="0.2">
      <c r="B27" s="30"/>
      <c r="C27" s="11"/>
      <c r="D27" s="30"/>
      <c r="E27" s="11"/>
      <c r="F27" s="30"/>
      <c r="G27" s="11"/>
      <c r="H27" s="30"/>
      <c r="I27" s="11"/>
      <c r="J27" s="30"/>
      <c r="K27" s="11"/>
      <c r="L27" s="30"/>
      <c r="M27" s="11"/>
      <c r="N27" s="30"/>
      <c r="O27" s="37"/>
      <c r="P27" s="40"/>
    </row>
    <row r="28" spans="1:16" ht="11.25" customHeight="1" x14ac:dyDescent="0.2">
      <c r="B28" s="30"/>
      <c r="C28" s="11"/>
      <c r="D28" s="30"/>
      <c r="E28" s="11"/>
      <c r="F28" s="30"/>
      <c r="G28" s="11"/>
      <c r="H28" s="30"/>
      <c r="I28" s="11"/>
      <c r="J28" s="30"/>
      <c r="K28" s="11"/>
      <c r="L28" s="30"/>
      <c r="M28" s="11"/>
      <c r="N28" s="30"/>
      <c r="O28" s="37"/>
      <c r="P28" s="40"/>
    </row>
    <row r="29" spans="1:16" ht="11.25" customHeight="1" x14ac:dyDescent="0.2">
      <c r="B29" s="30"/>
      <c r="C29" s="11"/>
      <c r="D29" s="30"/>
      <c r="E29" s="11"/>
      <c r="F29" s="30"/>
      <c r="G29" s="11"/>
      <c r="H29" s="30"/>
      <c r="I29" s="11"/>
      <c r="J29" s="30"/>
      <c r="K29" s="11"/>
      <c r="L29" s="30"/>
      <c r="M29" s="11"/>
      <c r="N29" s="30"/>
      <c r="O29" s="37"/>
      <c r="P29" s="40"/>
    </row>
    <row r="30" spans="1:16" ht="11.25" customHeight="1" x14ac:dyDescent="0.2">
      <c r="B30" s="31"/>
      <c r="C30" s="13"/>
      <c r="D30" s="31"/>
      <c r="E30" s="13"/>
      <c r="F30" s="31"/>
      <c r="G30" s="13"/>
      <c r="H30" s="31"/>
      <c r="I30" s="13"/>
      <c r="J30" s="31"/>
      <c r="K30" s="13"/>
      <c r="L30" s="31"/>
      <c r="M30" s="13"/>
      <c r="N30" s="31"/>
      <c r="O30" s="38"/>
      <c r="P30" s="40"/>
    </row>
    <row r="31" spans="1:16" ht="11.25" customHeight="1" x14ac:dyDescent="0.2">
      <c r="A31" s="67" t="s">
        <v>50</v>
      </c>
      <c r="B31" s="52" t="s">
        <v>9</v>
      </c>
      <c r="C31" s="49">
        <f>SUM(C26:C30)</f>
        <v>0</v>
      </c>
      <c r="D31" s="48"/>
      <c r="E31" s="49">
        <f>SUM(E26:E30)</f>
        <v>0</v>
      </c>
      <c r="F31" s="48"/>
      <c r="G31" s="49">
        <f>SUM(G26:G30)</f>
        <v>0</v>
      </c>
      <c r="H31" s="48"/>
      <c r="I31" s="49">
        <f>SUM(I26:I30)</f>
        <v>0</v>
      </c>
      <c r="J31" s="48"/>
      <c r="K31" s="49">
        <f>SUM(K26:K30)</f>
        <v>0</v>
      </c>
      <c r="L31" s="48"/>
      <c r="M31" s="49">
        <f>SUM(M26:M30)</f>
        <v>0</v>
      </c>
      <c r="N31" s="48"/>
      <c r="O31" s="50">
        <f>SUM(O26:O30)</f>
        <v>0</v>
      </c>
      <c r="P31" s="51">
        <f>SUM(C31,E31,G31,I31,K31,M31,O31)</f>
        <v>0</v>
      </c>
    </row>
    <row r="32" spans="1:16" ht="11.25" customHeight="1" x14ac:dyDescent="0.2">
      <c r="B32" s="6"/>
      <c r="C32" s="9"/>
      <c r="D32" s="9"/>
      <c r="E32" s="9"/>
      <c r="F32" s="9"/>
      <c r="G32" s="9"/>
      <c r="H32" s="9"/>
      <c r="I32" s="9"/>
      <c r="J32" s="9"/>
      <c r="K32" s="9"/>
      <c r="L32" s="9"/>
      <c r="M32" s="9"/>
      <c r="N32" s="9"/>
      <c r="O32" s="9"/>
      <c r="P32" s="6"/>
    </row>
    <row r="33" spans="1:16" ht="15" customHeight="1" x14ac:dyDescent="0.2">
      <c r="A33" s="67" t="s">
        <v>51</v>
      </c>
      <c r="B33" s="15">
        <f ca="1">N24+1</f>
        <v>21</v>
      </c>
      <c r="C33" s="16"/>
      <c r="D33" s="15">
        <f ca="1">B33+1</f>
        <v>22</v>
      </c>
      <c r="E33" s="16"/>
      <c r="F33" s="15">
        <f ca="1">D33+1</f>
        <v>23</v>
      </c>
      <c r="G33" s="16"/>
      <c r="H33" s="15">
        <f ca="1">F33+1</f>
        <v>24</v>
      </c>
      <c r="I33" s="16"/>
      <c r="J33" s="15">
        <f ca="1">H33+1</f>
        <v>25</v>
      </c>
      <c r="K33" s="16"/>
      <c r="L33" s="15">
        <f ca="1">J33+1</f>
        <v>26</v>
      </c>
      <c r="M33" s="16"/>
      <c r="N33" s="15">
        <f ca="1">L33+1</f>
        <v>27</v>
      </c>
      <c r="O33" s="16"/>
      <c r="P33" s="42"/>
    </row>
    <row r="34" spans="1:16" ht="11.25" customHeight="1" x14ac:dyDescent="0.2">
      <c r="A34" s="67" t="s">
        <v>52</v>
      </c>
      <c r="B34" s="59" t="s">
        <v>12</v>
      </c>
      <c r="C34" s="61" t="s">
        <v>13</v>
      </c>
      <c r="D34" s="59" t="s">
        <v>12</v>
      </c>
      <c r="E34" s="61" t="s">
        <v>13</v>
      </c>
      <c r="F34" s="59" t="s">
        <v>12</v>
      </c>
      <c r="G34" s="61" t="s">
        <v>13</v>
      </c>
      <c r="H34" s="59" t="s">
        <v>12</v>
      </c>
      <c r="I34" s="61" t="s">
        <v>13</v>
      </c>
      <c r="J34" s="59" t="s">
        <v>12</v>
      </c>
      <c r="K34" s="61" t="s">
        <v>13</v>
      </c>
      <c r="L34" s="59" t="s">
        <v>12</v>
      </c>
      <c r="M34" s="61" t="s">
        <v>13</v>
      </c>
      <c r="N34" s="59" t="s">
        <v>12</v>
      </c>
      <c r="O34" s="62" t="s">
        <v>13</v>
      </c>
      <c r="P34" s="40"/>
    </row>
    <row r="35" spans="1:16" ht="11.25" customHeight="1" x14ac:dyDescent="0.2">
      <c r="A35" s="67" t="s">
        <v>53</v>
      </c>
      <c r="B35" s="29"/>
      <c r="C35" s="10"/>
      <c r="D35" s="29"/>
      <c r="E35" s="10"/>
      <c r="F35" s="29"/>
      <c r="G35" s="10"/>
      <c r="H35" s="29"/>
      <c r="I35" s="10"/>
      <c r="J35" s="29"/>
      <c r="K35" s="10"/>
      <c r="L35" s="29"/>
      <c r="M35" s="10"/>
      <c r="N35" s="29"/>
      <c r="O35" s="36"/>
      <c r="P35" s="40"/>
    </row>
    <row r="36" spans="1:16" ht="11.25" customHeight="1" x14ac:dyDescent="0.2">
      <c r="B36" s="30"/>
      <c r="C36" s="11"/>
      <c r="D36" s="30"/>
      <c r="E36" s="11"/>
      <c r="F36" s="30"/>
      <c r="G36" s="11"/>
      <c r="H36" s="30"/>
      <c r="I36" s="11"/>
      <c r="J36" s="30"/>
      <c r="K36" s="11"/>
      <c r="L36" s="30"/>
      <c r="M36" s="11"/>
      <c r="N36" s="30"/>
      <c r="O36" s="37"/>
      <c r="P36" s="40"/>
    </row>
    <row r="37" spans="1:16" ht="11.25" customHeight="1" x14ac:dyDescent="0.2">
      <c r="B37" s="30"/>
      <c r="C37" s="11"/>
      <c r="D37" s="30"/>
      <c r="E37" s="11"/>
      <c r="F37" s="30"/>
      <c r="G37" s="11"/>
      <c r="H37" s="30"/>
      <c r="I37" s="11"/>
      <c r="J37" s="30"/>
      <c r="K37" s="11"/>
      <c r="L37" s="30"/>
      <c r="M37" s="11"/>
      <c r="N37" s="30"/>
      <c r="O37" s="37"/>
      <c r="P37" s="40"/>
    </row>
    <row r="38" spans="1:16" ht="11.25" customHeight="1" x14ac:dyDescent="0.2">
      <c r="B38" s="30"/>
      <c r="C38" s="11"/>
      <c r="D38" s="30"/>
      <c r="E38" s="11"/>
      <c r="F38" s="30"/>
      <c r="G38" s="11"/>
      <c r="H38" s="30"/>
      <c r="I38" s="11"/>
      <c r="J38" s="30"/>
      <c r="K38" s="11"/>
      <c r="L38" s="30"/>
      <c r="M38" s="11"/>
      <c r="N38" s="30"/>
      <c r="O38" s="37"/>
      <c r="P38" s="40"/>
    </row>
    <row r="39" spans="1:16" ht="11.25" customHeight="1" x14ac:dyDescent="0.2">
      <c r="B39" s="31"/>
      <c r="C39" s="13"/>
      <c r="D39" s="31"/>
      <c r="E39" s="13"/>
      <c r="F39" s="31"/>
      <c r="G39" s="13"/>
      <c r="H39" s="31"/>
      <c r="I39" s="13"/>
      <c r="J39" s="31"/>
      <c r="K39" s="13"/>
      <c r="L39" s="31"/>
      <c r="M39" s="13"/>
      <c r="N39" s="31"/>
      <c r="O39" s="38"/>
      <c r="P39" s="40"/>
    </row>
    <row r="40" spans="1:16" ht="11.25" customHeight="1" x14ac:dyDescent="0.2">
      <c r="A40" s="67" t="s">
        <v>54</v>
      </c>
      <c r="B40" s="48" t="s">
        <v>9</v>
      </c>
      <c r="C40" s="49">
        <f>SUM(C35:C39)</f>
        <v>0</v>
      </c>
      <c r="D40" s="48"/>
      <c r="E40" s="49">
        <f>SUM(E35:E39)</f>
        <v>0</v>
      </c>
      <c r="F40" s="48"/>
      <c r="G40" s="49">
        <f>SUM(G35:G39)</f>
        <v>0</v>
      </c>
      <c r="H40" s="48"/>
      <c r="I40" s="49">
        <f>SUM(I35:I39)</f>
        <v>0</v>
      </c>
      <c r="J40" s="48"/>
      <c r="K40" s="49">
        <f>SUM(K35:K39)</f>
        <v>0</v>
      </c>
      <c r="L40" s="48"/>
      <c r="M40" s="49">
        <f>SUM(M35:M39)</f>
        <v>0</v>
      </c>
      <c r="N40" s="48"/>
      <c r="O40" s="50">
        <f>SUM(O35:O39)</f>
        <v>0</v>
      </c>
      <c r="P40" s="51">
        <f>SUM(C40,E40,G40,I40,K40,M40,O40)</f>
        <v>0</v>
      </c>
    </row>
    <row r="41" spans="1:16" ht="11.25" customHeight="1" x14ac:dyDescent="0.2">
      <c r="B41" s="6"/>
      <c r="C41" s="9"/>
      <c r="D41" s="9"/>
      <c r="E41" s="9"/>
      <c r="F41" s="9"/>
      <c r="G41" s="9"/>
      <c r="H41" s="9"/>
      <c r="I41" s="9"/>
      <c r="J41" s="9"/>
      <c r="K41" s="9"/>
      <c r="L41" s="9"/>
      <c r="M41" s="9"/>
      <c r="N41" s="9"/>
      <c r="O41" s="9"/>
      <c r="P41" s="6"/>
    </row>
    <row r="42" spans="1:16" ht="15" customHeight="1" x14ac:dyDescent="0.2">
      <c r="A42" s="67" t="s">
        <v>55</v>
      </c>
      <c r="B42" s="15">
        <f ca="1">DAY(IF(DAY(JanSun1)=1,JanSun1+22,JanSun1+29))</f>
        <v>28</v>
      </c>
      <c r="C42" s="16"/>
      <c r="D42" s="15">
        <f ca="1">DAY(IF(DAY(JanSun1)=1,JanSun1+23,JanSun1+30))</f>
        <v>29</v>
      </c>
      <c r="E42" s="16"/>
      <c r="F42" s="15">
        <f ca="1">DAY(IF(DAY(JanSun1)=1,JanSun1+24,JanSun1+31))</f>
        <v>30</v>
      </c>
      <c r="G42" s="16"/>
      <c r="H42" s="15">
        <f ca="1">DAY(IF(DAY(JanSun1)=1,JanSun1+25,JanSun1+32))</f>
        <v>31</v>
      </c>
      <c r="I42" s="16"/>
      <c r="J42" s="15">
        <f ca="1">DAY(IF(DAY(JanSun1)=1,JanSun1+26,JanSun1+33))</f>
        <v>1</v>
      </c>
      <c r="K42" s="16"/>
      <c r="L42" s="15">
        <f ca="1">DAY(IF(DAY(JanSun1)=1,JanSun1+27,JanSun1+34))</f>
        <v>2</v>
      </c>
      <c r="M42" s="16"/>
      <c r="N42" s="15">
        <f ca="1">DAY(IF(DAY(JanSun1)=1,JanSun1+28,JanSun1+35))</f>
        <v>3</v>
      </c>
      <c r="O42" s="16"/>
      <c r="P42" s="43"/>
    </row>
    <row r="43" spans="1:16" ht="11.25" customHeight="1" x14ac:dyDescent="0.2">
      <c r="A43" s="67" t="s">
        <v>56</v>
      </c>
      <c r="B43" s="59" t="s">
        <v>12</v>
      </c>
      <c r="C43" s="61" t="s">
        <v>13</v>
      </c>
      <c r="D43" s="59" t="s">
        <v>12</v>
      </c>
      <c r="E43" s="61" t="s">
        <v>13</v>
      </c>
      <c r="F43" s="59" t="s">
        <v>12</v>
      </c>
      <c r="G43" s="61" t="s">
        <v>13</v>
      </c>
      <c r="H43" s="59" t="s">
        <v>12</v>
      </c>
      <c r="I43" s="61" t="s">
        <v>13</v>
      </c>
      <c r="J43" s="59" t="s">
        <v>12</v>
      </c>
      <c r="K43" s="61" t="s">
        <v>13</v>
      </c>
      <c r="L43" s="59" t="s">
        <v>12</v>
      </c>
      <c r="M43" s="61" t="s">
        <v>13</v>
      </c>
      <c r="N43" s="59" t="s">
        <v>12</v>
      </c>
      <c r="O43" s="62" t="s">
        <v>13</v>
      </c>
      <c r="P43" s="40"/>
    </row>
    <row r="44" spans="1:16" ht="11.25" customHeight="1" x14ac:dyDescent="0.2">
      <c r="A44" s="67" t="s">
        <v>57</v>
      </c>
      <c r="B44" s="20"/>
      <c r="C44" s="10"/>
      <c r="D44" s="24"/>
      <c r="E44" s="10"/>
      <c r="F44" s="20"/>
      <c r="G44" s="10"/>
      <c r="H44" s="20"/>
      <c r="I44" s="10"/>
      <c r="J44" s="20"/>
      <c r="K44" s="10"/>
      <c r="L44" s="20"/>
      <c r="M44" s="10"/>
      <c r="N44" s="33"/>
      <c r="O44" s="44"/>
      <c r="P44" s="40"/>
    </row>
    <row r="45" spans="1:16" ht="11.25" customHeight="1" x14ac:dyDescent="0.2">
      <c r="B45" s="21"/>
      <c r="C45" s="11"/>
      <c r="D45" s="21"/>
      <c r="E45" s="11"/>
      <c r="F45" s="21"/>
      <c r="G45" s="11"/>
      <c r="H45" s="21"/>
      <c r="I45" s="11"/>
      <c r="J45" s="21"/>
      <c r="K45" s="11"/>
      <c r="L45" s="21"/>
      <c r="M45" s="11"/>
      <c r="N45" s="34"/>
      <c r="O45" s="45"/>
      <c r="P45" s="40"/>
    </row>
    <row r="46" spans="1:16" ht="11.25" customHeight="1" x14ac:dyDescent="0.2">
      <c r="B46" s="21"/>
      <c r="C46" s="11"/>
      <c r="D46" s="21"/>
      <c r="E46" s="11"/>
      <c r="F46" s="21"/>
      <c r="G46" s="11"/>
      <c r="H46" s="21"/>
      <c r="I46" s="11"/>
      <c r="J46" s="21"/>
      <c r="K46" s="11"/>
      <c r="L46" s="21"/>
      <c r="M46" s="11"/>
      <c r="N46" s="34"/>
      <c r="O46" s="45"/>
      <c r="P46" s="40"/>
    </row>
    <row r="47" spans="1:16" ht="11.25" customHeight="1" x14ac:dyDescent="0.2">
      <c r="B47" s="21"/>
      <c r="C47" s="11"/>
      <c r="D47" s="21"/>
      <c r="E47" s="11"/>
      <c r="F47" s="21"/>
      <c r="G47" s="11"/>
      <c r="H47" s="21"/>
      <c r="I47" s="11"/>
      <c r="J47" s="21"/>
      <c r="K47" s="11"/>
      <c r="L47" s="21"/>
      <c r="M47" s="11"/>
      <c r="N47" s="34"/>
      <c r="O47" s="45"/>
      <c r="P47" s="40"/>
    </row>
    <row r="48" spans="1:16" ht="11.25" customHeight="1" x14ac:dyDescent="0.2">
      <c r="B48" s="22"/>
      <c r="C48" s="13"/>
      <c r="D48" s="22"/>
      <c r="E48" s="13"/>
      <c r="F48" s="22"/>
      <c r="G48" s="13"/>
      <c r="H48" s="22"/>
      <c r="I48" s="13"/>
      <c r="J48" s="22"/>
      <c r="K48" s="13"/>
      <c r="L48" s="22"/>
      <c r="M48" s="13"/>
      <c r="N48" s="35"/>
      <c r="O48" s="46"/>
      <c r="P48" s="40"/>
    </row>
    <row r="49" spans="1:16" ht="11.25" customHeight="1" x14ac:dyDescent="0.2">
      <c r="A49" s="67" t="s">
        <v>58</v>
      </c>
      <c r="B49" s="48" t="s">
        <v>9</v>
      </c>
      <c r="C49" s="49">
        <f>SUM(C44:C48)</f>
        <v>0</v>
      </c>
      <c r="D49" s="48"/>
      <c r="E49" s="49">
        <f>SUM(E44:E48)</f>
        <v>0</v>
      </c>
      <c r="F49" s="48"/>
      <c r="G49" s="49">
        <f>SUM(G44:G48)</f>
        <v>0</v>
      </c>
      <c r="H49" s="48"/>
      <c r="I49" s="49">
        <f>SUM(I44:I48)</f>
        <v>0</v>
      </c>
      <c r="J49" s="23"/>
      <c r="K49" s="49">
        <f>SUM(K44:K48)</f>
        <v>0</v>
      </c>
      <c r="L49" s="23"/>
      <c r="M49" s="49">
        <f>SUM(M44:M48)</f>
        <v>0</v>
      </c>
      <c r="N49" s="23"/>
      <c r="O49" s="50">
        <f>SUM(O44:O48)</f>
        <v>0</v>
      </c>
      <c r="P49" s="51">
        <f ca="1">SUMIF(B42:N42,"&gt;="&amp;15,C49:O49)</f>
        <v>0</v>
      </c>
    </row>
    <row r="50" spans="1:16" ht="11.25" customHeight="1" x14ac:dyDescent="0.2">
      <c r="B50" s="6"/>
      <c r="C50" s="9"/>
      <c r="D50" s="9"/>
      <c r="E50" s="9"/>
      <c r="F50" s="9"/>
      <c r="G50" s="9"/>
      <c r="H50" s="9"/>
      <c r="I50" s="9"/>
      <c r="J50" s="9"/>
      <c r="K50" s="9"/>
      <c r="L50" s="9"/>
      <c r="M50" s="9"/>
      <c r="N50" s="9"/>
      <c r="O50" s="9"/>
      <c r="P50" s="6"/>
    </row>
    <row r="51" spans="1:16" ht="15" customHeight="1" x14ac:dyDescent="0.2">
      <c r="A51" s="67" t="s">
        <v>59</v>
      </c>
      <c r="B51" s="15">
        <f ca="1">DAY(IF(DAY(JanSun1)=1,JanSun1+29,JanSun1+36))</f>
        <v>4</v>
      </c>
      <c r="C51" s="14"/>
      <c r="D51" s="15">
        <f ca="1">DAY(IF(DAY(JanSun1)=1,JanSun1+30,JanSun1+37))</f>
        <v>5</v>
      </c>
      <c r="E51" s="16"/>
      <c r="F51" s="12">
        <f ca="1">DAY(IF(DAY(JanSun1)=1,JanSun1+31,JanSun1+38))</f>
        <v>6</v>
      </c>
      <c r="G51" s="16"/>
      <c r="H51" s="15">
        <f ca="1">DAY(IF(DAY(JanSun1)=1,JanSun1+32,JanSun1+39))</f>
        <v>7</v>
      </c>
      <c r="I51" s="16"/>
      <c r="J51" s="15">
        <f ca="1">DAY(IF(DAY(JanSun1)=1,JanSun1+33,JanSun1+40))</f>
        <v>8</v>
      </c>
      <c r="K51" s="16"/>
      <c r="L51" s="15">
        <f ca="1">DAY(IF(DAY(JanSun1)=1,JanSun1+34,JanSun1+41))</f>
        <v>9</v>
      </c>
      <c r="M51" s="16"/>
      <c r="N51" s="15">
        <f ca="1">DAY(IF(DAY(JanSun1)=1,JanSun1+35,JanSun1+42))</f>
        <v>10</v>
      </c>
      <c r="O51" s="16"/>
      <c r="P51" s="43"/>
    </row>
    <row r="52" spans="1:16" ht="11.25" customHeight="1" x14ac:dyDescent="0.2">
      <c r="A52" s="67" t="s">
        <v>60</v>
      </c>
      <c r="B52" s="59" t="s">
        <v>12</v>
      </c>
      <c r="C52" s="61" t="s">
        <v>13</v>
      </c>
      <c r="D52" s="59" t="s">
        <v>12</v>
      </c>
      <c r="E52" s="61" t="s">
        <v>13</v>
      </c>
      <c r="F52" s="59" t="s">
        <v>12</v>
      </c>
      <c r="G52" s="61" t="s">
        <v>13</v>
      </c>
      <c r="H52" s="59" t="s">
        <v>12</v>
      </c>
      <c r="I52" s="61" t="s">
        <v>13</v>
      </c>
      <c r="J52" s="59" t="s">
        <v>12</v>
      </c>
      <c r="K52" s="61" t="s">
        <v>13</v>
      </c>
      <c r="L52" s="59" t="s">
        <v>12</v>
      </c>
      <c r="M52" s="61" t="s">
        <v>13</v>
      </c>
      <c r="N52" s="59" t="s">
        <v>12</v>
      </c>
      <c r="O52" s="62" t="s">
        <v>13</v>
      </c>
      <c r="P52" s="40"/>
    </row>
    <row r="53" spans="1:16" ht="11.25" customHeight="1" x14ac:dyDescent="0.2">
      <c r="A53" s="67" t="s">
        <v>61</v>
      </c>
      <c r="B53" s="20"/>
      <c r="C53" s="10"/>
      <c r="D53" s="24"/>
      <c r="E53" s="10"/>
      <c r="F53" s="20"/>
      <c r="G53" s="10"/>
      <c r="H53" s="20"/>
      <c r="I53" s="10"/>
      <c r="J53" s="20"/>
      <c r="K53" s="10"/>
      <c r="L53" s="20"/>
      <c r="M53" s="10"/>
      <c r="N53" s="20"/>
      <c r="O53" s="36"/>
      <c r="P53" s="40"/>
    </row>
    <row r="54" spans="1:16" ht="11.25" customHeight="1" x14ac:dyDescent="0.2">
      <c r="B54" s="21"/>
      <c r="C54" s="11"/>
      <c r="D54" s="21"/>
      <c r="E54" s="11"/>
      <c r="F54" s="21"/>
      <c r="G54" s="11"/>
      <c r="H54" s="21"/>
      <c r="I54" s="11"/>
      <c r="J54" s="21"/>
      <c r="K54" s="11"/>
      <c r="L54" s="21"/>
      <c r="M54" s="11"/>
      <c r="N54" s="21"/>
      <c r="O54" s="37"/>
      <c r="P54" s="40"/>
    </row>
    <row r="55" spans="1:16" ht="11.25" customHeight="1" x14ac:dyDescent="0.2">
      <c r="B55" s="21"/>
      <c r="C55" s="11"/>
      <c r="D55" s="21"/>
      <c r="E55" s="11"/>
      <c r="F55" s="21"/>
      <c r="G55" s="11"/>
      <c r="H55" s="21"/>
      <c r="I55" s="11"/>
      <c r="J55" s="21"/>
      <c r="K55" s="11"/>
      <c r="L55" s="21"/>
      <c r="M55" s="11"/>
      <c r="N55" s="21"/>
      <c r="O55" s="37"/>
      <c r="P55" s="40"/>
    </row>
    <row r="56" spans="1:16" ht="11.25" customHeight="1" x14ac:dyDescent="0.2">
      <c r="B56" s="21"/>
      <c r="C56" s="11"/>
      <c r="D56" s="21"/>
      <c r="E56" s="11"/>
      <c r="F56" s="21"/>
      <c r="G56" s="11"/>
      <c r="H56" s="21"/>
      <c r="I56" s="11"/>
      <c r="J56" s="21"/>
      <c r="K56" s="11"/>
      <c r="L56" s="21"/>
      <c r="M56" s="11"/>
      <c r="N56" s="21"/>
      <c r="O56" s="37"/>
      <c r="P56" s="40"/>
    </row>
    <row r="57" spans="1:16" ht="11.25" customHeight="1" x14ac:dyDescent="0.2">
      <c r="B57" s="22"/>
      <c r="C57" s="13"/>
      <c r="D57" s="22"/>
      <c r="E57" s="13"/>
      <c r="F57" s="22"/>
      <c r="G57" s="13"/>
      <c r="H57" s="22"/>
      <c r="I57" s="13"/>
      <c r="J57" s="22"/>
      <c r="K57" s="13"/>
      <c r="L57" s="22"/>
      <c r="M57" s="13"/>
      <c r="N57" s="22"/>
      <c r="O57" s="38"/>
      <c r="P57" s="40"/>
    </row>
    <row r="58" spans="1:16" ht="11.25" customHeight="1" x14ac:dyDescent="0.2">
      <c r="A58" s="67" t="s">
        <v>62</v>
      </c>
      <c r="B58" s="48" t="s">
        <v>9</v>
      </c>
      <c r="C58" s="49">
        <f>SUM(C53:C57)</f>
        <v>0</v>
      </c>
      <c r="D58" s="23"/>
      <c r="E58" s="49">
        <f>SUM(E53:E57)</f>
        <v>0</v>
      </c>
      <c r="F58" s="23"/>
      <c r="G58" s="49">
        <f>SUM(G53:G57)</f>
        <v>0</v>
      </c>
      <c r="H58" s="23"/>
      <c r="I58" s="49">
        <f>SUM(I53:I57)</f>
        <v>0</v>
      </c>
      <c r="J58" s="23"/>
      <c r="K58" s="49">
        <f>SUM(K53:K57)</f>
        <v>0</v>
      </c>
      <c r="L58" s="23"/>
      <c r="M58" s="49">
        <f>SUM(M53:M57)</f>
        <v>0</v>
      </c>
      <c r="N58" s="23"/>
      <c r="O58" s="50">
        <f>SUM(O53:O57)</f>
        <v>0</v>
      </c>
      <c r="P58" s="51">
        <f ca="1">SUMIF(B51:N51,"&gt;="&amp;15,C58:O58)</f>
        <v>0</v>
      </c>
    </row>
    <row r="59" spans="1:16" ht="18" customHeight="1" x14ac:dyDescent="0.2">
      <c r="B59" s="6"/>
      <c r="C59" s="9"/>
      <c r="D59" s="9"/>
      <c r="E59" s="9"/>
      <c r="F59" s="9"/>
      <c r="G59" s="9"/>
      <c r="H59" s="9"/>
      <c r="I59" s="9"/>
      <c r="J59" s="9"/>
      <c r="K59" s="9"/>
      <c r="L59" s="9"/>
      <c r="M59" s="9"/>
      <c r="N59" s="9"/>
      <c r="O59" s="9"/>
      <c r="P59" s="6"/>
    </row>
    <row r="60" spans="1:16" ht="12" customHeight="1" x14ac:dyDescent="0.2">
      <c r="A60" s="67" t="s">
        <v>63</v>
      </c>
      <c r="B60" s="92" t="s">
        <v>17</v>
      </c>
      <c r="C60" s="92"/>
      <c r="D60" s="92"/>
      <c r="E60" s="92"/>
      <c r="F60"/>
      <c r="G60" s="4"/>
      <c r="H60"/>
      <c r="I60" s="4"/>
      <c r="J60"/>
      <c r="K60" s="4"/>
      <c r="L60" s="80" t="s">
        <v>15</v>
      </c>
      <c r="M60" s="80"/>
      <c r="N60" s="80" t="s">
        <v>16</v>
      </c>
      <c r="O60" s="80"/>
      <c r="P60"/>
    </row>
    <row r="61" spans="1:16" ht="25.5" customHeight="1" x14ac:dyDescent="0.2">
      <c r="A61" s="67" t="s">
        <v>64</v>
      </c>
      <c r="B61" s="92"/>
      <c r="C61" s="92"/>
      <c r="D61" s="92"/>
      <c r="E61" s="92"/>
      <c r="F61" s="3" t="str">
        <f ca="1">IFERROR(WEEKDAY(DATEVALUE(B60&amp;" 1, "&amp;Year1)),"")</f>
        <v/>
      </c>
      <c r="G61" s="4"/>
      <c r="H61"/>
      <c r="I61" s="7"/>
      <c r="J61" s="8"/>
      <c r="K61" s="4"/>
      <c r="L61" s="81">
        <f ca="1">SUM(P71,P80,P89,P98,P107,P116)</f>
        <v>200</v>
      </c>
      <c r="M61" s="82"/>
      <c r="N61" s="81">
        <f ca="1">SUM(P:P)</f>
        <v>439.95</v>
      </c>
      <c r="O61" s="83"/>
      <c r="P61"/>
    </row>
    <row r="62" spans="1:16" ht="9" customHeight="1" x14ac:dyDescent="0.2">
      <c r="A62" s="67" t="s">
        <v>357</v>
      </c>
      <c r="B62" s="70">
        <v>1</v>
      </c>
      <c r="C62" s="70"/>
      <c r="D62" s="70">
        <v>2</v>
      </c>
      <c r="E62" s="70"/>
      <c r="F62" s="70">
        <v>3</v>
      </c>
      <c r="G62" s="70"/>
      <c r="H62" s="70">
        <v>4</v>
      </c>
      <c r="I62" s="70"/>
      <c r="J62" s="70">
        <v>5</v>
      </c>
      <c r="K62" s="70"/>
      <c r="L62" s="70">
        <v>6</v>
      </c>
      <c r="M62" s="70"/>
      <c r="N62" s="70">
        <v>7</v>
      </c>
      <c r="O62" s="70"/>
      <c r="P62" s="2"/>
    </row>
    <row r="63" spans="1:16" ht="15" customHeight="1" x14ac:dyDescent="0.2">
      <c r="A63" s="67" t="s">
        <v>65</v>
      </c>
      <c r="B63" s="84" t="s">
        <v>0</v>
      </c>
      <c r="C63" s="85"/>
      <c r="D63" s="86" t="s">
        <v>1</v>
      </c>
      <c r="E63" s="87" t="e">
        <f ca="1">IF(WEEKDAY(DATEVALUE(Month1&amp;" 1, "&amp;Year1))=COLUMN(#REF!),1,IF(LEN(C63)&gt;0,C63+1,""))</f>
        <v>#VALUE!</v>
      </c>
      <c r="F63" s="85" t="s">
        <v>2</v>
      </c>
      <c r="G63" s="85" t="e">
        <f ca="1">IF(WEEKDAY(DATEVALUE(Month1&amp;" 1, "&amp;Year1))=COLUMN(#REF!),1,IF(LEN(E63)&gt;0,E63+1,""))</f>
        <v>#VALUE!</v>
      </c>
      <c r="H63" s="86" t="s">
        <v>3</v>
      </c>
      <c r="I63" s="87" t="e">
        <f ca="1">IF(WEEKDAY(DATEVALUE(Month1&amp;" 1, "&amp;Year1))=COLUMN(#REF!),1,IF(LEN(G63)&gt;0,G63+1,""))</f>
        <v>#VALUE!</v>
      </c>
      <c r="J63" s="88" t="s">
        <v>4</v>
      </c>
      <c r="K63" s="89" t="e">
        <f ca="1">IF(WEEKDAY(DATEVALUE(Month1&amp;" 1, "&amp;Year1))=COLUMN(#REF!),1,IF(LEN(I63)&gt;0,I63+1,""))</f>
        <v>#VALUE!</v>
      </c>
      <c r="L63" s="90" t="s">
        <v>5</v>
      </c>
      <c r="M63" s="91" t="e">
        <f ca="1">IF(WEEKDAY(DATEVALUE(Month1&amp;" 1, "&amp;Year1))=COLUMN(#REF!),1,IF(LEN(K63)&gt;0,K63+1,""))</f>
        <v>#VALUE!</v>
      </c>
      <c r="N63" s="90" t="s">
        <v>6</v>
      </c>
      <c r="O63" s="91" t="e">
        <f ca="1">IF(WEEKDAY(DATEVALUE(Month1&amp;" 1, "&amp;Year1))=COLUMN(#REF!),1,IF(LEN(M63)&gt;0,M63+1,""))</f>
        <v>#VALUE!</v>
      </c>
      <c r="P63" s="56" t="s">
        <v>7</v>
      </c>
    </row>
    <row r="64" spans="1:16" ht="15" customHeight="1" x14ac:dyDescent="0.2">
      <c r="A64" s="67" t="s">
        <v>66</v>
      </c>
      <c r="B64" s="17">
        <f ca="1">DAY(IF(DAY(FebSun1)=1,FebSun1-6,FebSun1+1))</f>
        <v>28</v>
      </c>
      <c r="C64" s="19"/>
      <c r="D64" s="25">
        <f ca="1">DAY(IF(DAY(FebSun1)=1,FebSun1-5,FebSun1+2))</f>
        <v>29</v>
      </c>
      <c r="E64" s="19"/>
      <c r="F64" s="25">
        <f ca="1">DAY(IF(DAY(FebSun1)=1,FebSun1-4,FebSun1+3))</f>
        <v>30</v>
      </c>
      <c r="G64" s="19"/>
      <c r="H64" s="25">
        <f ca="1">DAY(IF(DAY(FebSun1)=1,FebSun1-3,FebSun1+4))</f>
        <v>31</v>
      </c>
      <c r="I64" s="19"/>
      <c r="J64" s="25">
        <f ca="1">DAY(IF(DAY(FebSun1)=1,FebSun1-2,FebSun1+5))</f>
        <v>1</v>
      </c>
      <c r="K64" s="19"/>
      <c r="L64" s="25">
        <f ca="1">DAY(IF(DAY(FebSun1)=1,FebSun1-1,FebSun1+6))</f>
        <v>2</v>
      </c>
      <c r="M64" s="19"/>
      <c r="N64" s="32">
        <f ca="1">DAY(IF(DAY(FebSun1)=1,FebSun1,FebSun1+7))</f>
        <v>3</v>
      </c>
      <c r="O64" s="18"/>
      <c r="P64" s="39"/>
    </row>
    <row r="65" spans="1:16" ht="11.25" customHeight="1" x14ac:dyDescent="0.2">
      <c r="A65" s="67" t="s">
        <v>67</v>
      </c>
      <c r="B65" s="63" t="s">
        <v>12</v>
      </c>
      <c r="C65" s="58" t="s">
        <v>13</v>
      </c>
      <c r="D65" s="57" t="s">
        <v>12</v>
      </c>
      <c r="E65" s="58" t="s">
        <v>13</v>
      </c>
      <c r="F65" s="57" t="s">
        <v>12</v>
      </c>
      <c r="G65" s="58" t="s">
        <v>13</v>
      </c>
      <c r="H65" s="57" t="s">
        <v>12</v>
      </c>
      <c r="I65" s="58" t="s">
        <v>13</v>
      </c>
      <c r="J65" s="57" t="s">
        <v>12</v>
      </c>
      <c r="K65" s="58" t="s">
        <v>13</v>
      </c>
      <c r="L65" s="57" t="s">
        <v>12</v>
      </c>
      <c r="M65" s="58" t="s">
        <v>13</v>
      </c>
      <c r="N65" s="59" t="s">
        <v>12</v>
      </c>
      <c r="O65" s="60" t="s">
        <v>13</v>
      </c>
      <c r="P65" s="40"/>
    </row>
    <row r="66" spans="1:16" ht="11.25" customHeight="1" x14ac:dyDescent="0.2">
      <c r="A66" s="67" t="s">
        <v>68</v>
      </c>
      <c r="B66" s="20"/>
      <c r="C66" s="10"/>
      <c r="D66" s="24"/>
      <c r="E66" s="10"/>
      <c r="F66" s="20"/>
      <c r="G66" s="10"/>
      <c r="H66" s="20"/>
      <c r="I66" s="10"/>
      <c r="J66" s="24"/>
      <c r="K66" s="10"/>
      <c r="L66" s="20"/>
      <c r="M66" s="10"/>
      <c r="N66" s="20"/>
      <c r="O66" s="36"/>
      <c r="P66" s="40"/>
    </row>
    <row r="67" spans="1:16" x14ac:dyDescent="0.2">
      <c r="B67" s="21"/>
      <c r="C67" s="11"/>
      <c r="D67" s="21"/>
      <c r="E67" s="11"/>
      <c r="F67" s="21"/>
      <c r="G67" s="11"/>
      <c r="H67" s="21"/>
      <c r="I67" s="11"/>
      <c r="J67" s="21"/>
      <c r="K67" s="11"/>
      <c r="L67" s="21"/>
      <c r="M67" s="11"/>
      <c r="N67" s="21"/>
      <c r="O67" s="37"/>
      <c r="P67" s="40"/>
    </row>
    <row r="68" spans="1:16" x14ac:dyDescent="0.2">
      <c r="B68" s="21"/>
      <c r="C68" s="11"/>
      <c r="D68" s="21"/>
      <c r="E68" s="11"/>
      <c r="F68" s="21"/>
      <c r="G68" s="11"/>
      <c r="H68" s="21"/>
      <c r="I68" s="11"/>
      <c r="J68" s="21"/>
      <c r="K68" s="11"/>
      <c r="L68" s="21"/>
      <c r="M68" s="11"/>
      <c r="N68" s="21"/>
      <c r="O68" s="37"/>
      <c r="P68" s="40"/>
    </row>
    <row r="69" spans="1:16" x14ac:dyDescent="0.2">
      <c r="B69" s="21"/>
      <c r="C69" s="11"/>
      <c r="D69" s="21"/>
      <c r="E69" s="11"/>
      <c r="F69" s="21"/>
      <c r="G69" s="11"/>
      <c r="H69" s="21"/>
      <c r="I69" s="11"/>
      <c r="J69" s="21"/>
      <c r="K69" s="11"/>
      <c r="L69" s="21"/>
      <c r="M69" s="11"/>
      <c r="N69" s="21"/>
      <c r="O69" s="37"/>
      <c r="P69" s="40"/>
    </row>
    <row r="70" spans="1:16" x14ac:dyDescent="0.2">
      <c r="B70" s="22"/>
      <c r="C70" s="13"/>
      <c r="D70" s="22"/>
      <c r="E70" s="13"/>
      <c r="F70" s="22"/>
      <c r="G70" s="13"/>
      <c r="H70" s="22"/>
      <c r="I70" s="13"/>
      <c r="J70" s="22"/>
      <c r="K70" s="13"/>
      <c r="L70" s="22"/>
      <c r="M70" s="13"/>
      <c r="N70" s="22"/>
      <c r="O70" s="38"/>
      <c r="P70" s="40"/>
    </row>
    <row r="71" spans="1:16" ht="11.25" customHeight="1" x14ac:dyDescent="0.2">
      <c r="A71" s="67" t="s">
        <v>69</v>
      </c>
      <c r="B71" s="48" t="s">
        <v>9</v>
      </c>
      <c r="C71" s="49">
        <f>SUM(C66:C70)</f>
        <v>0</v>
      </c>
      <c r="D71" s="23"/>
      <c r="E71" s="49">
        <f>SUM(E66:E70)</f>
        <v>0</v>
      </c>
      <c r="F71" s="23"/>
      <c r="G71" s="49">
        <f>SUM(G66:G70)</f>
        <v>0</v>
      </c>
      <c r="H71" s="23"/>
      <c r="I71" s="49">
        <f>SUM(I66:I70)</f>
        <v>0</v>
      </c>
      <c r="J71" s="48"/>
      <c r="K71" s="49">
        <f>SUM(K66:K70)</f>
        <v>0</v>
      </c>
      <c r="L71" s="48"/>
      <c r="M71" s="49">
        <f>SUM(M66:M70)</f>
        <v>0</v>
      </c>
      <c r="N71" s="48"/>
      <c r="O71" s="50">
        <f>SUM(O66:O70)</f>
        <v>0</v>
      </c>
      <c r="P71" s="51">
        <f ca="1">SUMIF(B64:N64,"&lt;8",C71:O71)</f>
        <v>0</v>
      </c>
    </row>
    <row r="72" spans="1:16" x14ac:dyDescent="0.2">
      <c r="B72" s="6"/>
      <c r="C72" s="9"/>
      <c r="D72" s="9"/>
      <c r="E72" s="9"/>
      <c r="F72" s="9"/>
      <c r="G72" s="9"/>
      <c r="H72" s="9"/>
      <c r="I72" s="9"/>
      <c r="J72" s="9"/>
      <c r="K72" s="9"/>
      <c r="L72" s="9"/>
      <c r="M72" s="9"/>
      <c r="N72" s="9"/>
      <c r="O72" s="9"/>
      <c r="P72" s="6"/>
    </row>
    <row r="73" spans="1:16" ht="15" customHeight="1" x14ac:dyDescent="0.2">
      <c r="A73" s="67" t="s">
        <v>70</v>
      </c>
      <c r="B73" s="15">
        <f ca="1">N64+1</f>
        <v>4</v>
      </c>
      <c r="C73" s="16"/>
      <c r="D73" s="15">
        <f ca="1">B73+1</f>
        <v>5</v>
      </c>
      <c r="E73" s="16"/>
      <c r="F73" s="15">
        <f ca="1">D73+1</f>
        <v>6</v>
      </c>
      <c r="G73" s="16"/>
      <c r="H73" s="15">
        <f ca="1">F73+1</f>
        <v>7</v>
      </c>
      <c r="I73" s="16"/>
      <c r="J73" s="15">
        <f ca="1">H73+1</f>
        <v>8</v>
      </c>
      <c r="K73" s="16"/>
      <c r="L73" s="15">
        <f ca="1">J73+1</f>
        <v>9</v>
      </c>
      <c r="M73" s="16"/>
      <c r="N73" s="15">
        <f ca="1">L73+1</f>
        <v>10</v>
      </c>
      <c r="O73" s="16"/>
      <c r="P73" s="41"/>
    </row>
    <row r="74" spans="1:16" ht="11.25" customHeight="1" x14ac:dyDescent="0.2">
      <c r="A74" s="67" t="s">
        <v>71</v>
      </c>
      <c r="B74" s="59" t="s">
        <v>12</v>
      </c>
      <c r="C74" s="61" t="s">
        <v>13</v>
      </c>
      <c r="D74" s="59" t="s">
        <v>12</v>
      </c>
      <c r="E74" s="61" t="s">
        <v>13</v>
      </c>
      <c r="F74" s="59" t="s">
        <v>12</v>
      </c>
      <c r="G74" s="61" t="s">
        <v>13</v>
      </c>
      <c r="H74" s="59" t="s">
        <v>12</v>
      </c>
      <c r="I74" s="61" t="s">
        <v>13</v>
      </c>
      <c r="J74" s="59" t="s">
        <v>12</v>
      </c>
      <c r="K74" s="61" t="s">
        <v>13</v>
      </c>
      <c r="L74" s="59" t="s">
        <v>12</v>
      </c>
      <c r="M74" s="61" t="s">
        <v>13</v>
      </c>
      <c r="N74" s="59" t="s">
        <v>12</v>
      </c>
      <c r="O74" s="62" t="s">
        <v>13</v>
      </c>
      <c r="P74" s="40"/>
    </row>
    <row r="75" spans="1:16" ht="11.25" customHeight="1" x14ac:dyDescent="0.2">
      <c r="A75" s="67" t="s">
        <v>72</v>
      </c>
      <c r="B75" s="26"/>
      <c r="C75" s="10"/>
      <c r="D75" s="29"/>
      <c r="E75" s="10"/>
      <c r="F75" s="29"/>
      <c r="G75" s="10"/>
      <c r="H75" s="47" t="s">
        <v>28</v>
      </c>
      <c r="I75" s="10">
        <v>200</v>
      </c>
      <c r="J75" s="29"/>
      <c r="K75" s="10"/>
      <c r="L75" s="29"/>
      <c r="M75" s="10"/>
      <c r="N75" s="29"/>
      <c r="O75" s="36"/>
      <c r="P75" s="40"/>
    </row>
    <row r="76" spans="1:16" x14ac:dyDescent="0.2">
      <c r="B76" s="27"/>
      <c r="C76" s="11"/>
      <c r="D76" s="30"/>
      <c r="E76" s="11"/>
      <c r="F76" s="30"/>
      <c r="G76" s="11"/>
      <c r="H76" s="30"/>
      <c r="I76" s="11"/>
      <c r="J76" s="30"/>
      <c r="K76" s="11"/>
      <c r="L76" s="30"/>
      <c r="M76" s="11"/>
      <c r="N76" s="30"/>
      <c r="O76" s="37"/>
      <c r="P76" s="40"/>
    </row>
    <row r="77" spans="1:16" x14ac:dyDescent="0.2">
      <c r="B77" s="27"/>
      <c r="C77" s="11"/>
      <c r="D77" s="30"/>
      <c r="E77" s="11"/>
      <c r="F77" s="30"/>
      <c r="G77" s="11"/>
      <c r="H77" s="30"/>
      <c r="I77" s="11"/>
      <c r="J77" s="30"/>
      <c r="K77" s="11"/>
      <c r="L77" s="30"/>
      <c r="M77" s="11"/>
      <c r="N77" s="30"/>
      <c r="O77" s="37"/>
      <c r="P77" s="40"/>
    </row>
    <row r="78" spans="1:16" x14ac:dyDescent="0.2">
      <c r="B78" s="27"/>
      <c r="C78" s="11"/>
      <c r="D78" s="30"/>
      <c r="E78" s="11"/>
      <c r="F78" s="30"/>
      <c r="G78" s="11"/>
      <c r="H78" s="30"/>
      <c r="I78" s="11"/>
      <c r="J78" s="30"/>
      <c r="K78" s="11"/>
      <c r="L78" s="30"/>
      <c r="M78" s="11"/>
      <c r="N78" s="30"/>
      <c r="O78" s="37"/>
      <c r="P78" s="40"/>
    </row>
    <row r="79" spans="1:16" x14ac:dyDescent="0.2">
      <c r="B79" s="28"/>
      <c r="C79" s="13"/>
      <c r="D79" s="31"/>
      <c r="E79" s="13"/>
      <c r="F79" s="31"/>
      <c r="G79" s="13"/>
      <c r="H79" s="31"/>
      <c r="I79" s="13"/>
      <c r="J79" s="31"/>
      <c r="K79" s="13"/>
      <c r="L79" s="31"/>
      <c r="M79" s="13"/>
      <c r="N79" s="31"/>
      <c r="O79" s="38"/>
      <c r="P79" s="40"/>
    </row>
    <row r="80" spans="1:16" ht="11.25" customHeight="1" x14ac:dyDescent="0.2">
      <c r="A80" s="67" t="s">
        <v>73</v>
      </c>
      <c r="B80" s="48" t="s">
        <v>9</v>
      </c>
      <c r="C80" s="49">
        <f>SUM(C75:C79)</f>
        <v>0</v>
      </c>
      <c r="D80" s="48"/>
      <c r="E80" s="49">
        <f>SUM(E75:E79)</f>
        <v>0</v>
      </c>
      <c r="F80" s="48"/>
      <c r="G80" s="49">
        <f>SUM(G75:G79)</f>
        <v>0</v>
      </c>
      <c r="H80" s="48"/>
      <c r="I80" s="49">
        <f>SUM(I75:I79)</f>
        <v>200</v>
      </c>
      <c r="J80" s="48"/>
      <c r="K80" s="49">
        <f>SUM(K75:K79)</f>
        <v>0</v>
      </c>
      <c r="L80" s="48"/>
      <c r="M80" s="49">
        <f>SUM(M75:M79)</f>
        <v>0</v>
      </c>
      <c r="N80" s="48"/>
      <c r="O80" s="50">
        <f>SUM(O75:O79)</f>
        <v>0</v>
      </c>
      <c r="P80" s="51">
        <f>SUM(C80,E80,G80,I80,K80,M80,O80)</f>
        <v>200</v>
      </c>
    </row>
    <row r="81" spans="1:16" x14ac:dyDescent="0.2">
      <c r="B81" s="6"/>
      <c r="C81" s="9"/>
      <c r="D81" s="9"/>
      <c r="E81" s="9"/>
      <c r="F81" s="9"/>
      <c r="G81" s="9"/>
      <c r="H81" s="9"/>
      <c r="I81" s="9"/>
      <c r="J81" s="9"/>
      <c r="K81" s="9"/>
      <c r="L81" s="9"/>
      <c r="M81" s="9"/>
      <c r="N81" s="9"/>
      <c r="O81" s="9"/>
      <c r="P81" s="6"/>
    </row>
    <row r="82" spans="1:16" ht="15" customHeight="1" x14ac:dyDescent="0.2">
      <c r="A82" s="67" t="s">
        <v>74</v>
      </c>
      <c r="B82" s="15">
        <f ca="1">N73+1</f>
        <v>11</v>
      </c>
      <c r="C82" s="16"/>
      <c r="D82" s="15">
        <f ca="1">B82+1</f>
        <v>12</v>
      </c>
      <c r="E82" s="16"/>
      <c r="F82" s="15">
        <f ca="1">D82+1</f>
        <v>13</v>
      </c>
      <c r="G82" s="16"/>
      <c r="H82" s="15">
        <f ca="1">F82+1</f>
        <v>14</v>
      </c>
      <c r="I82" s="16"/>
      <c r="J82" s="15">
        <f ca="1">H82+1</f>
        <v>15</v>
      </c>
      <c r="K82" s="16"/>
      <c r="L82" s="15">
        <f ca="1">J82+1</f>
        <v>16</v>
      </c>
      <c r="M82" s="16"/>
      <c r="N82" s="15">
        <f ca="1">L82+1</f>
        <v>17</v>
      </c>
      <c r="O82" s="16"/>
      <c r="P82" s="42"/>
    </row>
    <row r="83" spans="1:16" ht="11.25" customHeight="1" x14ac:dyDescent="0.2">
      <c r="A83" s="67" t="s">
        <v>75</v>
      </c>
      <c r="B83" s="59" t="s">
        <v>12</v>
      </c>
      <c r="C83" s="61" t="s">
        <v>13</v>
      </c>
      <c r="D83" s="59" t="s">
        <v>12</v>
      </c>
      <c r="E83" s="61" t="s">
        <v>13</v>
      </c>
      <c r="F83" s="59" t="s">
        <v>12</v>
      </c>
      <c r="G83" s="61" t="s">
        <v>13</v>
      </c>
      <c r="H83" s="59" t="s">
        <v>12</v>
      </c>
      <c r="I83" s="61" t="s">
        <v>13</v>
      </c>
      <c r="J83" s="59" t="s">
        <v>12</v>
      </c>
      <c r="K83" s="61" t="s">
        <v>13</v>
      </c>
      <c r="L83" s="59" t="s">
        <v>12</v>
      </c>
      <c r="M83" s="61" t="s">
        <v>13</v>
      </c>
      <c r="N83" s="59" t="s">
        <v>12</v>
      </c>
      <c r="O83" s="62" t="s">
        <v>13</v>
      </c>
      <c r="P83" s="40"/>
    </row>
    <row r="84" spans="1:16" ht="11.25" customHeight="1" x14ac:dyDescent="0.2">
      <c r="A84" s="67" t="s">
        <v>76</v>
      </c>
      <c r="B84" s="29"/>
      <c r="C84" s="10"/>
      <c r="D84" s="29"/>
      <c r="E84" s="10"/>
      <c r="F84" s="29"/>
      <c r="G84" s="10"/>
      <c r="H84" s="29"/>
      <c r="I84" s="10"/>
      <c r="J84" s="29"/>
      <c r="K84" s="10"/>
      <c r="L84" s="29"/>
      <c r="M84" s="10"/>
      <c r="N84" s="29"/>
      <c r="O84" s="36"/>
      <c r="P84" s="40"/>
    </row>
    <row r="85" spans="1:16" ht="11.25" customHeight="1" x14ac:dyDescent="0.2">
      <c r="B85" s="30"/>
      <c r="C85" s="11"/>
      <c r="D85" s="30"/>
      <c r="E85" s="11"/>
      <c r="F85" s="30"/>
      <c r="G85" s="11"/>
      <c r="H85" s="30"/>
      <c r="I85" s="11"/>
      <c r="J85" s="30"/>
      <c r="K85" s="11"/>
      <c r="L85" s="30"/>
      <c r="M85" s="11"/>
      <c r="N85" s="30"/>
      <c r="O85" s="37"/>
      <c r="P85" s="40"/>
    </row>
    <row r="86" spans="1:16" ht="11.25" customHeight="1" x14ac:dyDescent="0.2">
      <c r="B86" s="30"/>
      <c r="C86" s="11"/>
      <c r="D86" s="30"/>
      <c r="E86" s="11"/>
      <c r="F86" s="30"/>
      <c r="G86" s="11"/>
      <c r="H86" s="30"/>
      <c r="I86" s="11"/>
      <c r="J86" s="30"/>
      <c r="K86" s="11"/>
      <c r="L86" s="30"/>
      <c r="M86" s="11"/>
      <c r="N86" s="30"/>
      <c r="O86" s="37"/>
      <c r="P86" s="40"/>
    </row>
    <row r="87" spans="1:16" ht="11.25" customHeight="1" x14ac:dyDescent="0.2">
      <c r="B87" s="30"/>
      <c r="C87" s="11"/>
      <c r="D87" s="30"/>
      <c r="E87" s="11"/>
      <c r="F87" s="30"/>
      <c r="G87" s="11"/>
      <c r="H87" s="30"/>
      <c r="I87" s="11"/>
      <c r="J87" s="30"/>
      <c r="K87" s="11"/>
      <c r="L87" s="30"/>
      <c r="M87" s="11"/>
      <c r="N87" s="30"/>
      <c r="O87" s="37"/>
      <c r="P87" s="40"/>
    </row>
    <row r="88" spans="1:16" ht="11.25" customHeight="1" x14ac:dyDescent="0.2">
      <c r="B88" s="31"/>
      <c r="C88" s="13"/>
      <c r="D88" s="31"/>
      <c r="E88" s="13"/>
      <c r="F88" s="31"/>
      <c r="G88" s="13"/>
      <c r="H88" s="31"/>
      <c r="I88" s="13"/>
      <c r="J88" s="31"/>
      <c r="K88" s="13"/>
      <c r="L88" s="31"/>
      <c r="M88" s="13"/>
      <c r="N88" s="31"/>
      <c r="O88" s="38"/>
      <c r="P88" s="40"/>
    </row>
    <row r="89" spans="1:16" ht="11.25" customHeight="1" x14ac:dyDescent="0.2">
      <c r="A89" s="67" t="s">
        <v>77</v>
      </c>
      <c r="B89" s="52" t="s">
        <v>9</v>
      </c>
      <c r="C89" s="49">
        <f>SUM(C84:C88)</f>
        <v>0</v>
      </c>
      <c r="D89" s="48"/>
      <c r="E89" s="49">
        <f>SUM(E84:E88)</f>
        <v>0</v>
      </c>
      <c r="F89" s="48"/>
      <c r="G89" s="49">
        <f>SUM(G84:G88)</f>
        <v>0</v>
      </c>
      <c r="H89" s="48"/>
      <c r="I89" s="49">
        <f>SUM(I84:I88)</f>
        <v>0</v>
      </c>
      <c r="J89" s="48"/>
      <c r="K89" s="49">
        <f>SUM(K84:K88)</f>
        <v>0</v>
      </c>
      <c r="L89" s="48"/>
      <c r="M89" s="49">
        <f>SUM(M84:M88)</f>
        <v>0</v>
      </c>
      <c r="N89" s="48"/>
      <c r="O89" s="50">
        <f>SUM(O84:O88)</f>
        <v>0</v>
      </c>
      <c r="P89" s="51">
        <f>SUM(C89,E89,G89,I89,K89,M89,O89)</f>
        <v>0</v>
      </c>
    </row>
    <row r="90" spans="1:16" x14ac:dyDescent="0.2">
      <c r="B90" s="6"/>
      <c r="C90" s="9"/>
      <c r="D90" s="9"/>
      <c r="E90" s="9"/>
      <c r="F90" s="9"/>
      <c r="G90" s="9"/>
      <c r="H90" s="9"/>
      <c r="I90" s="9"/>
      <c r="J90" s="9"/>
      <c r="K90" s="9"/>
      <c r="L90" s="9"/>
      <c r="M90" s="9"/>
      <c r="N90" s="9"/>
      <c r="O90" s="9"/>
      <c r="P90" s="6"/>
    </row>
    <row r="91" spans="1:16" ht="15" customHeight="1" x14ac:dyDescent="0.2">
      <c r="A91" s="67" t="s">
        <v>78</v>
      </c>
      <c r="B91" s="15">
        <f ca="1">N82+1</f>
        <v>18</v>
      </c>
      <c r="C91" s="16"/>
      <c r="D91" s="15">
        <f ca="1">B91+1</f>
        <v>19</v>
      </c>
      <c r="E91" s="16"/>
      <c r="F91" s="15">
        <f ca="1">D91+1</f>
        <v>20</v>
      </c>
      <c r="G91" s="16"/>
      <c r="H91" s="15">
        <f ca="1">F91+1</f>
        <v>21</v>
      </c>
      <c r="I91" s="16"/>
      <c r="J91" s="15">
        <f ca="1">H91+1</f>
        <v>22</v>
      </c>
      <c r="K91" s="16"/>
      <c r="L91" s="15">
        <f ca="1">J91+1</f>
        <v>23</v>
      </c>
      <c r="M91" s="16"/>
      <c r="N91" s="15">
        <f ca="1">L91+1</f>
        <v>24</v>
      </c>
      <c r="O91" s="16"/>
      <c r="P91" s="42"/>
    </row>
    <row r="92" spans="1:16" ht="11.25" customHeight="1" x14ac:dyDescent="0.2">
      <c r="A92" s="67" t="s">
        <v>79</v>
      </c>
      <c r="B92" s="59" t="s">
        <v>12</v>
      </c>
      <c r="C92" s="61" t="s">
        <v>13</v>
      </c>
      <c r="D92" s="59" t="s">
        <v>12</v>
      </c>
      <c r="E92" s="61" t="s">
        <v>13</v>
      </c>
      <c r="F92" s="59" t="s">
        <v>12</v>
      </c>
      <c r="G92" s="61" t="s">
        <v>13</v>
      </c>
      <c r="H92" s="59" t="s">
        <v>12</v>
      </c>
      <c r="I92" s="61" t="s">
        <v>13</v>
      </c>
      <c r="J92" s="59" t="s">
        <v>12</v>
      </c>
      <c r="K92" s="61" t="s">
        <v>13</v>
      </c>
      <c r="L92" s="59" t="s">
        <v>12</v>
      </c>
      <c r="M92" s="61" t="s">
        <v>13</v>
      </c>
      <c r="N92" s="59" t="s">
        <v>12</v>
      </c>
      <c r="O92" s="62" t="s">
        <v>13</v>
      </c>
      <c r="P92" s="40"/>
    </row>
    <row r="93" spans="1:16" ht="11.25" customHeight="1" x14ac:dyDescent="0.2">
      <c r="A93" s="67" t="s">
        <v>80</v>
      </c>
      <c r="B93" s="29"/>
      <c r="C93" s="10"/>
      <c r="D93" s="29"/>
      <c r="E93" s="10"/>
      <c r="F93" s="29"/>
      <c r="G93" s="10"/>
      <c r="H93" s="29"/>
      <c r="I93" s="10"/>
      <c r="J93" s="29"/>
      <c r="K93" s="10"/>
      <c r="L93" s="29"/>
      <c r="M93" s="10"/>
      <c r="N93" s="29"/>
      <c r="O93" s="36"/>
      <c r="P93" s="40"/>
    </row>
    <row r="94" spans="1:16" ht="11.25" customHeight="1" x14ac:dyDescent="0.2">
      <c r="B94" s="30"/>
      <c r="C94" s="11"/>
      <c r="D94" s="30"/>
      <c r="E94" s="11"/>
      <c r="F94" s="30"/>
      <c r="G94" s="11"/>
      <c r="H94" s="30"/>
      <c r="I94" s="11"/>
      <c r="J94" s="30"/>
      <c r="K94" s="11"/>
      <c r="L94" s="30"/>
      <c r="M94" s="11"/>
      <c r="N94" s="30"/>
      <c r="O94" s="37"/>
      <c r="P94" s="40"/>
    </row>
    <row r="95" spans="1:16" ht="11.25" customHeight="1" x14ac:dyDescent="0.2">
      <c r="B95" s="30"/>
      <c r="C95" s="11"/>
      <c r="D95" s="30"/>
      <c r="E95" s="11"/>
      <c r="F95" s="30"/>
      <c r="G95" s="11"/>
      <c r="H95" s="30"/>
      <c r="I95" s="11"/>
      <c r="J95" s="30"/>
      <c r="K95" s="11"/>
      <c r="L95" s="30"/>
      <c r="M95" s="11"/>
      <c r="N95" s="30"/>
      <c r="O95" s="37"/>
      <c r="P95" s="40"/>
    </row>
    <row r="96" spans="1:16" ht="11.25" customHeight="1" x14ac:dyDescent="0.2">
      <c r="B96" s="30"/>
      <c r="C96" s="11"/>
      <c r="D96" s="30"/>
      <c r="E96" s="11"/>
      <c r="F96" s="30"/>
      <c r="G96" s="11"/>
      <c r="H96" s="30"/>
      <c r="I96" s="11"/>
      <c r="J96" s="30"/>
      <c r="K96" s="11"/>
      <c r="L96" s="30"/>
      <c r="M96" s="11"/>
      <c r="N96" s="30"/>
      <c r="O96" s="37"/>
      <c r="P96" s="40"/>
    </row>
    <row r="97" spans="1:16" ht="11.25" customHeight="1" x14ac:dyDescent="0.2">
      <c r="B97" s="31"/>
      <c r="C97" s="13"/>
      <c r="D97" s="31"/>
      <c r="E97" s="13"/>
      <c r="F97" s="31"/>
      <c r="G97" s="13"/>
      <c r="H97" s="31"/>
      <c r="I97" s="13"/>
      <c r="J97" s="31"/>
      <c r="K97" s="13"/>
      <c r="L97" s="31"/>
      <c r="M97" s="13"/>
      <c r="N97" s="31"/>
      <c r="O97" s="38"/>
      <c r="P97" s="40"/>
    </row>
    <row r="98" spans="1:16" ht="11.25" customHeight="1" x14ac:dyDescent="0.2">
      <c r="A98" s="67" t="s">
        <v>81</v>
      </c>
      <c r="B98" s="48" t="s">
        <v>9</v>
      </c>
      <c r="C98" s="49">
        <f>SUM(C93:C97)</f>
        <v>0</v>
      </c>
      <c r="D98" s="48"/>
      <c r="E98" s="49">
        <f>SUM(E93:E97)</f>
        <v>0</v>
      </c>
      <c r="F98" s="48"/>
      <c r="G98" s="49">
        <f>SUM(G93:G97)</f>
        <v>0</v>
      </c>
      <c r="H98" s="48"/>
      <c r="I98" s="49">
        <f>SUM(I93:I97)</f>
        <v>0</v>
      </c>
      <c r="J98" s="48"/>
      <c r="K98" s="49">
        <f>SUM(K93:K97)</f>
        <v>0</v>
      </c>
      <c r="L98" s="48"/>
      <c r="M98" s="49">
        <f>SUM(M93:M97)</f>
        <v>0</v>
      </c>
      <c r="N98" s="48"/>
      <c r="O98" s="50">
        <f>SUM(O93:O97)</f>
        <v>0</v>
      </c>
      <c r="P98" s="51">
        <f>SUM(C98,E98,G98,I98,K98,M98,O98)</f>
        <v>0</v>
      </c>
    </row>
    <row r="99" spans="1:16" x14ac:dyDescent="0.2">
      <c r="B99" s="6"/>
      <c r="C99" s="9"/>
      <c r="D99" s="9"/>
      <c r="E99" s="9"/>
      <c r="F99" s="9"/>
      <c r="G99" s="9"/>
      <c r="H99" s="9"/>
      <c r="I99" s="9"/>
      <c r="J99" s="9"/>
      <c r="K99" s="9"/>
      <c r="L99" s="9"/>
      <c r="M99" s="9"/>
      <c r="N99" s="9"/>
      <c r="O99" s="9"/>
      <c r="P99" s="6"/>
    </row>
    <row r="100" spans="1:16" ht="15" customHeight="1" x14ac:dyDescent="0.2">
      <c r="A100" s="67" t="s">
        <v>82</v>
      </c>
      <c r="B100" s="15">
        <f ca="1">DAY(IF(DAY(FebSun1)=1,FebSun1+22,FebSun1+29))</f>
        <v>25</v>
      </c>
      <c r="C100" s="16"/>
      <c r="D100" s="15">
        <f ca="1">DAY(IF(DAY(FebSun1)=1,FebSun1+23,FebSun1+30))</f>
        <v>26</v>
      </c>
      <c r="E100" s="16"/>
      <c r="F100" s="15">
        <f ca="1">DAY(IF(DAY(FebSun1)=1,FebSun1+24,FebSun1+31))</f>
        <v>27</v>
      </c>
      <c r="G100" s="16"/>
      <c r="H100" s="15">
        <f ca="1">DAY(IF(DAY(FebSun1)=1,FebSun1+25,FebSun1+32))</f>
        <v>28</v>
      </c>
      <c r="I100" s="16"/>
      <c r="J100" s="15">
        <f ca="1">DAY(IF(DAY(FebSun1)=1,FebSun1+26,FebSun1+33))</f>
        <v>1</v>
      </c>
      <c r="K100" s="16"/>
      <c r="L100" s="15">
        <f ca="1">DAY(IF(DAY(FebSun1)=1,FebSun1+27,FebSun1+34))</f>
        <v>2</v>
      </c>
      <c r="M100" s="16"/>
      <c r="N100" s="15">
        <f ca="1">DAY(IF(DAY(FebSun1)=1,FebSun1+28,FebSun1+35))</f>
        <v>3</v>
      </c>
      <c r="O100" s="16"/>
      <c r="P100" s="43"/>
    </row>
    <row r="101" spans="1:16" ht="11.25" customHeight="1" x14ac:dyDescent="0.2">
      <c r="A101" s="67" t="s">
        <v>83</v>
      </c>
      <c r="B101" s="59" t="s">
        <v>12</v>
      </c>
      <c r="C101" s="61" t="s">
        <v>13</v>
      </c>
      <c r="D101" s="59" t="s">
        <v>12</v>
      </c>
      <c r="E101" s="61" t="s">
        <v>13</v>
      </c>
      <c r="F101" s="59" t="s">
        <v>12</v>
      </c>
      <c r="G101" s="61" t="s">
        <v>13</v>
      </c>
      <c r="H101" s="59" t="s">
        <v>12</v>
      </c>
      <c r="I101" s="61" t="s">
        <v>13</v>
      </c>
      <c r="J101" s="59" t="s">
        <v>12</v>
      </c>
      <c r="K101" s="61" t="s">
        <v>13</v>
      </c>
      <c r="L101" s="59" t="s">
        <v>12</v>
      </c>
      <c r="M101" s="61" t="s">
        <v>13</v>
      </c>
      <c r="N101" s="59" t="s">
        <v>12</v>
      </c>
      <c r="O101" s="62" t="s">
        <v>13</v>
      </c>
      <c r="P101" s="40"/>
    </row>
    <row r="102" spans="1:16" ht="11.25" customHeight="1" x14ac:dyDescent="0.2">
      <c r="A102" s="67" t="s">
        <v>84</v>
      </c>
      <c r="B102" s="20"/>
      <c r="C102" s="10"/>
      <c r="D102" s="24"/>
      <c r="E102" s="10"/>
      <c r="F102" s="20"/>
      <c r="G102" s="10"/>
      <c r="H102" s="20"/>
      <c r="I102" s="10"/>
      <c r="J102" s="20"/>
      <c r="K102" s="10"/>
      <c r="L102" s="20"/>
      <c r="M102" s="10"/>
      <c r="N102" s="33"/>
      <c r="O102" s="44"/>
      <c r="P102" s="40"/>
    </row>
    <row r="103" spans="1:16" ht="11.25" customHeight="1" x14ac:dyDescent="0.2">
      <c r="B103" s="21"/>
      <c r="C103" s="11"/>
      <c r="D103" s="21"/>
      <c r="E103" s="11"/>
      <c r="F103" s="21"/>
      <c r="G103" s="11"/>
      <c r="H103" s="21"/>
      <c r="I103" s="11"/>
      <c r="J103" s="21"/>
      <c r="K103" s="11"/>
      <c r="L103" s="21"/>
      <c r="M103" s="11"/>
      <c r="N103" s="34"/>
      <c r="O103" s="45"/>
      <c r="P103" s="40"/>
    </row>
    <row r="104" spans="1:16" ht="11.25" customHeight="1" x14ac:dyDescent="0.2">
      <c r="B104" s="21"/>
      <c r="C104" s="11"/>
      <c r="D104" s="21"/>
      <c r="E104" s="11"/>
      <c r="F104" s="21"/>
      <c r="G104" s="11"/>
      <c r="H104" s="21"/>
      <c r="I104" s="11"/>
      <c r="J104" s="21"/>
      <c r="K104" s="11"/>
      <c r="L104" s="21"/>
      <c r="M104" s="11"/>
      <c r="N104" s="34"/>
      <c r="O104" s="45"/>
      <c r="P104" s="40"/>
    </row>
    <row r="105" spans="1:16" ht="11.25" customHeight="1" x14ac:dyDescent="0.2">
      <c r="B105" s="21"/>
      <c r="C105" s="11"/>
      <c r="D105" s="21"/>
      <c r="E105" s="11"/>
      <c r="F105" s="21"/>
      <c r="G105" s="11"/>
      <c r="H105" s="21"/>
      <c r="I105" s="11"/>
      <c r="J105" s="21"/>
      <c r="K105" s="11"/>
      <c r="L105" s="21"/>
      <c r="M105" s="11"/>
      <c r="N105" s="34"/>
      <c r="O105" s="45"/>
      <c r="P105" s="40"/>
    </row>
    <row r="106" spans="1:16" ht="11.25" customHeight="1" x14ac:dyDescent="0.2">
      <c r="B106" s="22"/>
      <c r="C106" s="13"/>
      <c r="D106" s="22"/>
      <c r="E106" s="13"/>
      <c r="F106" s="22"/>
      <c r="G106" s="13"/>
      <c r="H106" s="22"/>
      <c r="I106" s="13"/>
      <c r="J106" s="22"/>
      <c r="K106" s="13"/>
      <c r="L106" s="22"/>
      <c r="M106" s="13"/>
      <c r="N106" s="35"/>
      <c r="O106" s="46"/>
      <c r="P106" s="40"/>
    </row>
    <row r="107" spans="1:16" ht="11.25" customHeight="1" x14ac:dyDescent="0.2">
      <c r="A107" s="67" t="s">
        <v>85</v>
      </c>
      <c r="B107" s="48" t="s">
        <v>9</v>
      </c>
      <c r="C107" s="49">
        <f>SUM(C102:C106)</f>
        <v>0</v>
      </c>
      <c r="D107" s="48"/>
      <c r="E107" s="49">
        <f>SUM(E102:E106)</f>
        <v>0</v>
      </c>
      <c r="F107" s="48"/>
      <c r="G107" s="49">
        <f>SUM(G102:G106)</f>
        <v>0</v>
      </c>
      <c r="H107" s="48"/>
      <c r="I107" s="49">
        <f>SUM(I102:I106)</f>
        <v>0</v>
      </c>
      <c r="J107" s="23"/>
      <c r="K107" s="49">
        <f>SUM(K102:K106)</f>
        <v>0</v>
      </c>
      <c r="L107" s="23"/>
      <c r="M107" s="49">
        <f>SUM(M102:M106)</f>
        <v>0</v>
      </c>
      <c r="N107" s="23"/>
      <c r="O107" s="50">
        <f>SUM(O102:O106)</f>
        <v>0</v>
      </c>
      <c r="P107" s="51">
        <f ca="1">SUMIF(B100:N100,"&gt;="&amp;15,C107:O107)</f>
        <v>0</v>
      </c>
    </row>
    <row r="108" spans="1:16" x14ac:dyDescent="0.2">
      <c r="B108" s="6"/>
      <c r="C108" s="9"/>
      <c r="D108" s="9"/>
      <c r="E108" s="9"/>
      <c r="F108" s="9"/>
      <c r="G108" s="9"/>
      <c r="H108" s="9"/>
      <c r="I108" s="9"/>
      <c r="J108" s="9"/>
      <c r="K108" s="9"/>
      <c r="L108" s="9"/>
      <c r="M108" s="9"/>
      <c r="N108" s="9"/>
      <c r="O108" s="9"/>
      <c r="P108" s="6"/>
    </row>
    <row r="109" spans="1:16" ht="15" customHeight="1" x14ac:dyDescent="0.2">
      <c r="A109" s="67" t="s">
        <v>86</v>
      </c>
      <c r="B109" s="15">
        <f ca="1">DAY(IF(DAY(FebSun1)=1,FebSun1+29,FebSun1+36))</f>
        <v>4</v>
      </c>
      <c r="C109" s="14"/>
      <c r="D109" s="15">
        <f ca="1">DAY(IF(DAY(FebSun1)=1,FebSun1+30,FebSun1+37))</f>
        <v>5</v>
      </c>
      <c r="E109" s="16"/>
      <c r="F109" s="12">
        <f ca="1">DAY(IF(DAY(FebSun1)=1,FebSun1+31,FebSun1+38))</f>
        <v>6</v>
      </c>
      <c r="G109" s="16"/>
      <c r="H109" s="15">
        <f ca="1">DAY(IF(DAY(FebSun1)=1,FebSun1+32,FebSun1+39))</f>
        <v>7</v>
      </c>
      <c r="I109" s="16"/>
      <c r="J109" s="15">
        <f ca="1">DAY(IF(DAY(FebSun1)=1,FebSun1+33,FebSun1+40))</f>
        <v>8</v>
      </c>
      <c r="K109" s="16"/>
      <c r="L109" s="15">
        <f ca="1">DAY(IF(DAY(FebSun1)=1,FebSun1+34,FebSun1+41))</f>
        <v>9</v>
      </c>
      <c r="M109" s="16"/>
      <c r="N109" s="15">
        <f ca="1">DAY(IF(DAY(FebSun1)=1,FebSun1+35,FebSun1+42))</f>
        <v>10</v>
      </c>
      <c r="O109" s="16"/>
      <c r="P109" s="43"/>
    </row>
    <row r="110" spans="1:16" ht="11.25" customHeight="1" x14ac:dyDescent="0.2">
      <c r="A110" s="67" t="s">
        <v>87</v>
      </c>
      <c r="B110" s="59" t="s">
        <v>12</v>
      </c>
      <c r="C110" s="61" t="s">
        <v>13</v>
      </c>
      <c r="D110" s="59" t="s">
        <v>12</v>
      </c>
      <c r="E110" s="61" t="s">
        <v>13</v>
      </c>
      <c r="F110" s="59" t="s">
        <v>12</v>
      </c>
      <c r="G110" s="61" t="s">
        <v>13</v>
      </c>
      <c r="H110" s="59" t="s">
        <v>12</v>
      </c>
      <c r="I110" s="61" t="s">
        <v>13</v>
      </c>
      <c r="J110" s="59" t="s">
        <v>12</v>
      </c>
      <c r="K110" s="61" t="s">
        <v>13</v>
      </c>
      <c r="L110" s="59" t="s">
        <v>12</v>
      </c>
      <c r="M110" s="61" t="s">
        <v>13</v>
      </c>
      <c r="N110" s="59" t="s">
        <v>12</v>
      </c>
      <c r="O110" s="62" t="s">
        <v>13</v>
      </c>
      <c r="P110" s="40"/>
    </row>
    <row r="111" spans="1:16" ht="11.25" customHeight="1" x14ac:dyDescent="0.2">
      <c r="A111" s="67" t="s">
        <v>88</v>
      </c>
      <c r="B111" s="20"/>
      <c r="C111" s="10"/>
      <c r="D111" s="24"/>
      <c r="E111" s="10"/>
      <c r="F111" s="20"/>
      <c r="G111" s="10"/>
      <c r="H111" s="20"/>
      <c r="I111" s="10"/>
      <c r="J111" s="20"/>
      <c r="K111" s="10"/>
      <c r="L111" s="20"/>
      <c r="M111" s="10"/>
      <c r="N111" s="20"/>
      <c r="O111" s="36"/>
      <c r="P111" s="40"/>
    </row>
    <row r="112" spans="1:16" ht="11.25" customHeight="1" x14ac:dyDescent="0.2">
      <c r="B112" s="21"/>
      <c r="C112" s="11"/>
      <c r="D112" s="21"/>
      <c r="E112" s="11"/>
      <c r="F112" s="21"/>
      <c r="G112" s="11"/>
      <c r="H112" s="21"/>
      <c r="I112" s="11"/>
      <c r="J112" s="21"/>
      <c r="K112" s="11"/>
      <c r="L112" s="21"/>
      <c r="M112" s="11"/>
      <c r="N112" s="21"/>
      <c r="O112" s="37"/>
      <c r="P112" s="40"/>
    </row>
    <row r="113" spans="1:16" ht="11.25" customHeight="1" x14ac:dyDescent="0.2">
      <c r="B113" s="21"/>
      <c r="C113" s="11"/>
      <c r="D113" s="21"/>
      <c r="E113" s="11"/>
      <c r="F113" s="21"/>
      <c r="G113" s="11"/>
      <c r="H113" s="21"/>
      <c r="I113" s="11"/>
      <c r="J113" s="21"/>
      <c r="K113" s="11"/>
      <c r="L113" s="21"/>
      <c r="M113" s="11"/>
      <c r="N113" s="21"/>
      <c r="O113" s="37"/>
      <c r="P113" s="40"/>
    </row>
    <row r="114" spans="1:16" ht="11.25" customHeight="1" x14ac:dyDescent="0.2">
      <c r="B114" s="21"/>
      <c r="C114" s="11"/>
      <c r="D114" s="21"/>
      <c r="E114" s="11"/>
      <c r="F114" s="21"/>
      <c r="G114" s="11"/>
      <c r="H114" s="21"/>
      <c r="I114" s="11"/>
      <c r="J114" s="21"/>
      <c r="K114" s="11"/>
      <c r="L114" s="21"/>
      <c r="M114" s="11"/>
      <c r="N114" s="21"/>
      <c r="O114" s="37"/>
      <c r="P114" s="40"/>
    </row>
    <row r="115" spans="1:16" ht="11.25" customHeight="1" x14ac:dyDescent="0.2">
      <c r="B115" s="22"/>
      <c r="C115" s="13"/>
      <c r="D115" s="22"/>
      <c r="E115" s="13"/>
      <c r="F115" s="22"/>
      <c r="G115" s="13"/>
      <c r="H115" s="22"/>
      <c r="I115" s="13"/>
      <c r="J115" s="22"/>
      <c r="K115" s="13"/>
      <c r="L115" s="22"/>
      <c r="M115" s="13"/>
      <c r="N115" s="22"/>
      <c r="O115" s="38"/>
      <c r="P115" s="40"/>
    </row>
    <row r="116" spans="1:16" ht="11.25" customHeight="1" x14ac:dyDescent="0.2">
      <c r="A116" s="67" t="s">
        <v>89</v>
      </c>
      <c r="B116" s="48" t="s">
        <v>9</v>
      </c>
      <c r="C116" s="49">
        <f>SUM(C111:C115)</f>
        <v>0</v>
      </c>
      <c r="D116" s="23"/>
      <c r="E116" s="49">
        <f>SUM(E111:E115)</f>
        <v>0</v>
      </c>
      <c r="F116" s="23"/>
      <c r="G116" s="49">
        <f>SUM(G111:G115)</f>
        <v>0</v>
      </c>
      <c r="H116" s="23"/>
      <c r="I116" s="49">
        <f>SUM(I111:I115)</f>
        <v>0</v>
      </c>
      <c r="J116" s="23"/>
      <c r="K116" s="49">
        <f>SUM(K111:K115)</f>
        <v>0</v>
      </c>
      <c r="L116" s="23"/>
      <c r="M116" s="49">
        <f>SUM(M111:M115)</f>
        <v>0</v>
      </c>
      <c r="N116" s="23"/>
      <c r="O116" s="50">
        <f>SUM(O111:O115)</f>
        <v>0</v>
      </c>
      <c r="P116" s="51">
        <f ca="1">SUMIF(B109:N109,"&gt;="&amp;15,C116:O116)</f>
        <v>0</v>
      </c>
    </row>
    <row r="117" spans="1:16" ht="17.25" customHeight="1" x14ac:dyDescent="0.2"/>
    <row r="118" spans="1:16" ht="12" customHeight="1" x14ac:dyDescent="0.2">
      <c r="A118" s="67" t="s">
        <v>99</v>
      </c>
      <c r="B118" s="79" t="s">
        <v>18</v>
      </c>
      <c r="C118" s="79"/>
      <c r="D118" s="79"/>
      <c r="E118" s="79"/>
      <c r="F118"/>
      <c r="G118" s="4"/>
      <c r="H118"/>
      <c r="I118" s="4"/>
      <c r="J118"/>
      <c r="K118" s="4"/>
      <c r="L118" s="80" t="s">
        <v>15</v>
      </c>
      <c r="M118" s="80"/>
      <c r="N118" s="80" t="s">
        <v>16</v>
      </c>
      <c r="O118" s="80"/>
      <c r="P118"/>
    </row>
    <row r="119" spans="1:16" ht="25.5" customHeight="1" x14ac:dyDescent="0.2">
      <c r="A119" s="67" t="s">
        <v>100</v>
      </c>
      <c r="B119" s="79"/>
      <c r="C119" s="79"/>
      <c r="D119" s="79"/>
      <c r="E119" s="79"/>
      <c r="F119" s="3" t="str">
        <f ca="1">IFERROR(WEEKDAY(DATEVALUE(B118&amp;" 1, "&amp;Year1)),"")</f>
        <v/>
      </c>
      <c r="G119" s="4"/>
      <c r="H119"/>
      <c r="I119" s="7"/>
      <c r="J119" s="8"/>
      <c r="K119" s="4"/>
      <c r="L119" s="81">
        <f ca="1">SUM(P129,P138,P147,P156,P165,P174)</f>
        <v>0</v>
      </c>
      <c r="M119" s="82"/>
      <c r="N119" s="81">
        <f ca="1">SUM(P:P)</f>
        <v>439.95</v>
      </c>
      <c r="O119" s="83"/>
      <c r="P119"/>
    </row>
    <row r="120" spans="1:16" ht="9" customHeight="1" x14ac:dyDescent="0.2">
      <c r="A120" s="67" t="s">
        <v>358</v>
      </c>
      <c r="B120" s="70">
        <v>1</v>
      </c>
      <c r="C120" s="70"/>
      <c r="D120" s="70">
        <v>2</v>
      </c>
      <c r="E120" s="70"/>
      <c r="F120" s="70">
        <v>3</v>
      </c>
      <c r="G120" s="70"/>
      <c r="H120" s="70">
        <v>4</v>
      </c>
      <c r="I120" s="70"/>
      <c r="J120" s="70">
        <v>5</v>
      </c>
      <c r="K120" s="70"/>
      <c r="L120" s="70">
        <v>6</v>
      </c>
      <c r="M120" s="70"/>
      <c r="N120" s="70">
        <v>7</v>
      </c>
      <c r="O120" s="70"/>
      <c r="P120" s="2"/>
    </row>
    <row r="121" spans="1:16" ht="15" customHeight="1" x14ac:dyDescent="0.2">
      <c r="A121" s="67" t="s">
        <v>121</v>
      </c>
      <c r="B121" s="71" t="s">
        <v>0</v>
      </c>
      <c r="C121" s="72"/>
      <c r="D121" s="73" t="s">
        <v>1</v>
      </c>
      <c r="E121" s="74" t="e">
        <f ca="1">IF(WEEKDAY(DATEVALUE(Month1&amp;" 1, "&amp;Year1))=COLUMN(#REF!),1,IF(LEN(C121)&gt;0,C121+1,""))</f>
        <v>#VALUE!</v>
      </c>
      <c r="F121" s="72" t="s">
        <v>2</v>
      </c>
      <c r="G121" s="72" t="e">
        <f ca="1">IF(WEEKDAY(DATEVALUE(Month1&amp;" 1, "&amp;Year1))=COLUMN(#REF!),1,IF(LEN(E121)&gt;0,E121+1,""))</f>
        <v>#VALUE!</v>
      </c>
      <c r="H121" s="73" t="s">
        <v>3</v>
      </c>
      <c r="I121" s="74" t="e">
        <f ca="1">IF(WEEKDAY(DATEVALUE(Month1&amp;" 1, "&amp;Year1))=COLUMN(#REF!),1,IF(LEN(G121)&gt;0,G121+1,""))</f>
        <v>#VALUE!</v>
      </c>
      <c r="J121" s="75" t="s">
        <v>4</v>
      </c>
      <c r="K121" s="76" t="e">
        <f ca="1">IF(WEEKDAY(DATEVALUE(Month1&amp;" 1, "&amp;Year1))=COLUMN(#REF!),1,IF(LEN(I121)&gt;0,I121+1,""))</f>
        <v>#VALUE!</v>
      </c>
      <c r="L121" s="77" t="s">
        <v>5</v>
      </c>
      <c r="M121" s="78" t="e">
        <f ca="1">IF(WEEKDAY(DATEVALUE(Month1&amp;" 1, "&amp;Year1))=COLUMN(#REF!),1,IF(LEN(K121)&gt;0,K121+1,""))</f>
        <v>#VALUE!</v>
      </c>
      <c r="N121" s="77" t="s">
        <v>6</v>
      </c>
      <c r="O121" s="78" t="e">
        <f ca="1">IF(WEEKDAY(DATEVALUE(Month1&amp;" 1, "&amp;Year1))=COLUMN(#REF!),1,IF(LEN(M121)&gt;0,M121+1,""))</f>
        <v>#VALUE!</v>
      </c>
      <c r="P121" s="64" t="s">
        <v>7</v>
      </c>
    </row>
    <row r="122" spans="1:16" ht="15" customHeight="1" x14ac:dyDescent="0.2">
      <c r="A122" s="67" t="s">
        <v>119</v>
      </c>
      <c r="B122" s="17">
        <f ca="1">DAY(IF(DAY(MarSun1)=1,MarSun1-6,MarSun1+1))</f>
        <v>25</v>
      </c>
      <c r="C122" s="19"/>
      <c r="D122" s="25">
        <f ca="1">DAY(IF(DAY(MarSun1)=1,MarSun1-5,MarSun1+2))</f>
        <v>26</v>
      </c>
      <c r="E122" s="19"/>
      <c r="F122" s="25">
        <f ca="1">DAY(IF(DAY(MarSun1)=1,MarSun1-4,MarSun1+3))</f>
        <v>27</v>
      </c>
      <c r="G122" s="19"/>
      <c r="H122" s="25">
        <f ca="1">DAY(IF(DAY(MarSun1)=1,MarSun1-3,MarSun1+4))</f>
        <v>28</v>
      </c>
      <c r="I122" s="19"/>
      <c r="J122" s="25">
        <f ca="1">DAY(IF(DAY(MarSun1)=1,MarSun1-2,MarSun1+5))</f>
        <v>1</v>
      </c>
      <c r="K122" s="19"/>
      <c r="L122" s="25">
        <f ca="1">DAY(IF(DAY(MarSun1)=1,MarSun1-1,MarSun1+6))</f>
        <v>2</v>
      </c>
      <c r="M122" s="19"/>
      <c r="N122" s="32">
        <f ca="1">DAY(IF(DAY(MarSun1)=1,MarSun1,MarSun1+7))</f>
        <v>3</v>
      </c>
      <c r="O122" s="18"/>
      <c r="P122" s="39"/>
    </row>
    <row r="123" spans="1:16" ht="11.25" customHeight="1" x14ac:dyDescent="0.2">
      <c r="A123" s="67" t="s">
        <v>187</v>
      </c>
      <c r="B123" s="63" t="s">
        <v>12</v>
      </c>
      <c r="C123" s="58" t="s">
        <v>13</v>
      </c>
      <c r="D123" s="57" t="s">
        <v>12</v>
      </c>
      <c r="E123" s="58" t="s">
        <v>13</v>
      </c>
      <c r="F123" s="57" t="s">
        <v>12</v>
      </c>
      <c r="G123" s="58" t="s">
        <v>13</v>
      </c>
      <c r="H123" s="57" t="s">
        <v>12</v>
      </c>
      <c r="I123" s="58" t="s">
        <v>13</v>
      </c>
      <c r="J123" s="57" t="s">
        <v>12</v>
      </c>
      <c r="K123" s="58" t="s">
        <v>13</v>
      </c>
      <c r="L123" s="57" t="s">
        <v>12</v>
      </c>
      <c r="M123" s="58" t="s">
        <v>13</v>
      </c>
      <c r="N123" s="59" t="s">
        <v>12</v>
      </c>
      <c r="O123" s="60" t="s">
        <v>13</v>
      </c>
      <c r="P123" s="40"/>
    </row>
    <row r="124" spans="1:16" ht="11.25" customHeight="1" x14ac:dyDescent="0.2">
      <c r="A124" s="67" t="s">
        <v>188</v>
      </c>
      <c r="B124" s="20"/>
      <c r="C124" s="10"/>
      <c r="D124" s="24"/>
      <c r="E124" s="10"/>
      <c r="F124" s="20"/>
      <c r="G124" s="10"/>
      <c r="H124" s="20"/>
      <c r="I124" s="10"/>
      <c r="J124" s="20"/>
      <c r="K124" s="10"/>
      <c r="L124" s="20"/>
      <c r="M124" s="10"/>
      <c r="N124" s="20"/>
      <c r="O124" s="36"/>
      <c r="P124" s="40"/>
    </row>
    <row r="125" spans="1:16" ht="11.25" customHeight="1" x14ac:dyDescent="0.2">
      <c r="B125" s="21"/>
      <c r="C125" s="11"/>
      <c r="D125" s="21"/>
      <c r="E125" s="11"/>
      <c r="F125" s="21"/>
      <c r="G125" s="11"/>
      <c r="H125" s="21"/>
      <c r="I125" s="11"/>
      <c r="J125" s="21"/>
      <c r="K125" s="11"/>
      <c r="L125" s="21"/>
      <c r="M125" s="11"/>
      <c r="N125" s="21"/>
      <c r="O125" s="37"/>
      <c r="P125" s="40"/>
    </row>
    <row r="126" spans="1:16" ht="11.25" customHeight="1" x14ac:dyDescent="0.2">
      <c r="B126" s="21"/>
      <c r="C126" s="11"/>
      <c r="D126" s="21"/>
      <c r="E126" s="11"/>
      <c r="F126" s="21"/>
      <c r="G126" s="11"/>
      <c r="H126" s="21"/>
      <c r="I126" s="11"/>
      <c r="J126" s="21"/>
      <c r="K126" s="11"/>
      <c r="L126" s="21"/>
      <c r="M126" s="11"/>
      <c r="N126" s="21"/>
      <c r="O126" s="37"/>
      <c r="P126" s="40"/>
    </row>
    <row r="127" spans="1:16" ht="11.25" customHeight="1" x14ac:dyDescent="0.2">
      <c r="B127" s="21"/>
      <c r="C127" s="11"/>
      <c r="D127" s="21"/>
      <c r="E127" s="11"/>
      <c r="F127" s="21"/>
      <c r="G127" s="11"/>
      <c r="H127" s="21"/>
      <c r="I127" s="11"/>
      <c r="J127" s="21"/>
      <c r="K127" s="11"/>
      <c r="L127" s="21"/>
      <c r="M127" s="11"/>
      <c r="N127" s="21"/>
      <c r="O127" s="37"/>
      <c r="P127" s="40"/>
    </row>
    <row r="128" spans="1:16" ht="11.25" customHeight="1" x14ac:dyDescent="0.2">
      <c r="B128" s="22"/>
      <c r="C128" s="13"/>
      <c r="D128" s="22"/>
      <c r="E128" s="13"/>
      <c r="F128" s="22"/>
      <c r="G128" s="13"/>
      <c r="H128" s="22"/>
      <c r="I128" s="13"/>
      <c r="J128" s="22"/>
      <c r="K128" s="13"/>
      <c r="L128" s="22"/>
      <c r="M128" s="13"/>
      <c r="N128" s="22"/>
      <c r="O128" s="38"/>
      <c r="P128" s="40"/>
    </row>
    <row r="129" spans="1:16" ht="11.25" customHeight="1" x14ac:dyDescent="0.2">
      <c r="A129" s="67" t="s">
        <v>354</v>
      </c>
      <c r="B129" s="48" t="s">
        <v>9</v>
      </c>
      <c r="C129" s="49">
        <f>SUM(C124:C128)</f>
        <v>0</v>
      </c>
      <c r="D129" s="23"/>
      <c r="E129" s="49">
        <f>SUM(E124:E128)</f>
        <v>0</v>
      </c>
      <c r="F129" s="23"/>
      <c r="G129" s="49">
        <f>SUM(G124:G128)</f>
        <v>0</v>
      </c>
      <c r="H129" s="23"/>
      <c r="I129" s="49">
        <f>SUM(I124:I128)</f>
        <v>0</v>
      </c>
      <c r="J129" s="48"/>
      <c r="K129" s="49">
        <f>SUM(K124:K128)</f>
        <v>0</v>
      </c>
      <c r="L129" s="48"/>
      <c r="M129" s="49">
        <f>SUM(M124:M128)</f>
        <v>0</v>
      </c>
      <c r="N129" s="48"/>
      <c r="O129" s="50">
        <f>SUM(O124:O128)</f>
        <v>0</v>
      </c>
      <c r="P129" s="51">
        <f ca="1">SUMIF(B122:N122,"&lt;8",C129:O129)</f>
        <v>0</v>
      </c>
    </row>
    <row r="130" spans="1:16" x14ac:dyDescent="0.2">
      <c r="B130" s="6"/>
      <c r="C130" s="9"/>
      <c r="D130" s="9"/>
      <c r="E130" s="9"/>
      <c r="F130" s="9"/>
      <c r="G130" s="9"/>
      <c r="H130" s="9"/>
      <c r="I130" s="9"/>
      <c r="J130" s="9"/>
      <c r="K130" s="9"/>
      <c r="L130" s="9"/>
      <c r="M130" s="9"/>
      <c r="N130" s="9"/>
      <c r="O130" s="9"/>
      <c r="P130" s="6"/>
    </row>
    <row r="131" spans="1:16" ht="15" customHeight="1" x14ac:dyDescent="0.2">
      <c r="A131" s="68" t="s">
        <v>245</v>
      </c>
      <c r="B131" s="15">
        <f ca="1">N122+1</f>
        <v>4</v>
      </c>
      <c r="C131" s="16"/>
      <c r="D131" s="15">
        <f ca="1">B131+1</f>
        <v>5</v>
      </c>
      <c r="E131" s="16"/>
      <c r="F131" s="15">
        <f ca="1">D131+1</f>
        <v>6</v>
      </c>
      <c r="G131" s="16"/>
      <c r="H131" s="15">
        <f ca="1">F131+1</f>
        <v>7</v>
      </c>
      <c r="I131" s="16"/>
      <c r="J131" s="15">
        <f ca="1">H131+1</f>
        <v>8</v>
      </c>
      <c r="K131" s="16"/>
      <c r="L131" s="15">
        <f ca="1">J131+1</f>
        <v>9</v>
      </c>
      <c r="M131" s="16"/>
      <c r="N131" s="15">
        <f ca="1">L131+1</f>
        <v>10</v>
      </c>
      <c r="O131" s="16"/>
      <c r="P131" s="41"/>
    </row>
    <row r="132" spans="1:16" ht="11.25" customHeight="1" x14ac:dyDescent="0.2">
      <c r="A132" s="67" t="s">
        <v>186</v>
      </c>
      <c r="B132" s="59" t="s">
        <v>12</v>
      </c>
      <c r="C132" s="61" t="s">
        <v>13</v>
      </c>
      <c r="D132" s="59" t="s">
        <v>12</v>
      </c>
      <c r="E132" s="61" t="s">
        <v>13</v>
      </c>
      <c r="F132" s="59" t="s">
        <v>12</v>
      </c>
      <c r="G132" s="61" t="s">
        <v>13</v>
      </c>
      <c r="H132" s="59" t="s">
        <v>12</v>
      </c>
      <c r="I132" s="61" t="s">
        <v>13</v>
      </c>
      <c r="J132" s="59" t="s">
        <v>12</v>
      </c>
      <c r="K132" s="61" t="s">
        <v>13</v>
      </c>
      <c r="L132" s="59" t="s">
        <v>12</v>
      </c>
      <c r="M132" s="61" t="s">
        <v>13</v>
      </c>
      <c r="N132" s="59" t="s">
        <v>12</v>
      </c>
      <c r="O132" s="62" t="s">
        <v>13</v>
      </c>
      <c r="P132" s="40"/>
    </row>
    <row r="133" spans="1:16" ht="11.25" customHeight="1" x14ac:dyDescent="0.2">
      <c r="A133" s="67" t="s">
        <v>189</v>
      </c>
      <c r="B133" s="26"/>
      <c r="C133" s="10"/>
      <c r="D133" s="29"/>
      <c r="E133" s="10"/>
      <c r="F133" s="29"/>
      <c r="G133" s="10"/>
      <c r="H133" s="29"/>
      <c r="I133" s="10"/>
      <c r="J133" s="29"/>
      <c r="K133" s="10"/>
      <c r="L133" s="29"/>
      <c r="M133" s="10"/>
      <c r="N133" s="29"/>
      <c r="O133" s="36"/>
      <c r="P133" s="40"/>
    </row>
    <row r="134" spans="1:16" ht="11.25" customHeight="1" x14ac:dyDescent="0.2">
      <c r="B134" s="27"/>
      <c r="C134" s="11"/>
      <c r="D134" s="30"/>
      <c r="E134" s="11"/>
      <c r="F134" s="30"/>
      <c r="G134" s="11"/>
      <c r="H134" s="30"/>
      <c r="I134" s="11"/>
      <c r="J134" s="30"/>
      <c r="K134" s="11"/>
      <c r="L134" s="30"/>
      <c r="M134" s="11"/>
      <c r="N134" s="30"/>
      <c r="O134" s="37"/>
      <c r="P134" s="40"/>
    </row>
    <row r="135" spans="1:16" ht="11.25" customHeight="1" x14ac:dyDescent="0.2">
      <c r="B135" s="27"/>
      <c r="C135" s="11"/>
      <c r="D135" s="30"/>
      <c r="E135" s="11"/>
      <c r="F135" s="30"/>
      <c r="G135" s="11"/>
      <c r="H135" s="30"/>
      <c r="I135" s="11"/>
      <c r="J135" s="30"/>
      <c r="K135" s="11"/>
      <c r="L135" s="30"/>
      <c r="M135" s="11"/>
      <c r="N135" s="30"/>
      <c r="O135" s="37"/>
      <c r="P135" s="40"/>
    </row>
    <row r="136" spans="1:16" ht="11.25" customHeight="1" x14ac:dyDescent="0.2">
      <c r="B136" s="27"/>
      <c r="C136" s="11"/>
      <c r="D136" s="30"/>
      <c r="E136" s="11"/>
      <c r="F136" s="30"/>
      <c r="G136" s="11"/>
      <c r="H136" s="30"/>
      <c r="I136" s="11"/>
      <c r="J136" s="30"/>
      <c r="K136" s="11"/>
      <c r="L136" s="30"/>
      <c r="M136" s="11"/>
      <c r="N136" s="30"/>
      <c r="O136" s="37"/>
      <c r="P136" s="40"/>
    </row>
    <row r="137" spans="1:16" ht="11.25" customHeight="1" x14ac:dyDescent="0.2">
      <c r="B137" s="28"/>
      <c r="C137" s="13"/>
      <c r="D137" s="31"/>
      <c r="E137" s="13"/>
      <c r="F137" s="31"/>
      <c r="G137" s="13"/>
      <c r="H137" s="31"/>
      <c r="I137" s="13"/>
      <c r="J137" s="31"/>
      <c r="K137" s="13"/>
      <c r="L137" s="31"/>
      <c r="M137" s="13"/>
      <c r="N137" s="31"/>
      <c r="O137" s="38"/>
      <c r="P137" s="40"/>
    </row>
    <row r="138" spans="1:16" ht="11.25" customHeight="1" x14ac:dyDescent="0.2">
      <c r="A138" s="67" t="s">
        <v>353</v>
      </c>
      <c r="B138" s="48" t="s">
        <v>9</v>
      </c>
      <c r="C138" s="49">
        <f>SUM(C133:C137)</f>
        <v>0</v>
      </c>
      <c r="D138" s="48"/>
      <c r="E138" s="49">
        <f>SUM(E133:E137)</f>
        <v>0</v>
      </c>
      <c r="F138" s="48"/>
      <c r="G138" s="49">
        <f>SUM(G133:G137)</f>
        <v>0</v>
      </c>
      <c r="H138" s="48"/>
      <c r="I138" s="49">
        <f>SUM(I133:I137)</f>
        <v>0</v>
      </c>
      <c r="J138" s="48"/>
      <c r="K138" s="49">
        <f>SUM(K133:K137)</f>
        <v>0</v>
      </c>
      <c r="L138" s="48"/>
      <c r="M138" s="49">
        <f>SUM(M133:M137)</f>
        <v>0</v>
      </c>
      <c r="N138" s="48"/>
      <c r="O138" s="50">
        <f>SUM(O133:O137)</f>
        <v>0</v>
      </c>
      <c r="P138" s="51">
        <f>SUM(C138,E138,G138,I138,K138,M138,O138)</f>
        <v>0</v>
      </c>
    </row>
    <row r="139" spans="1:16" x14ac:dyDescent="0.2">
      <c r="B139" s="6"/>
      <c r="C139" s="9"/>
      <c r="D139" s="9"/>
      <c r="E139" s="9"/>
      <c r="F139" s="9"/>
      <c r="G139" s="9"/>
      <c r="H139" s="9"/>
      <c r="I139" s="9"/>
      <c r="J139" s="9"/>
      <c r="K139" s="9"/>
      <c r="L139" s="9"/>
      <c r="M139" s="9"/>
      <c r="N139" s="9"/>
      <c r="O139" s="9"/>
      <c r="P139" s="6"/>
    </row>
    <row r="140" spans="1:16" ht="15" customHeight="1" x14ac:dyDescent="0.2">
      <c r="A140" s="67" t="s">
        <v>246</v>
      </c>
      <c r="B140" s="15">
        <f ca="1">N131+1</f>
        <v>11</v>
      </c>
      <c r="C140" s="16"/>
      <c r="D140" s="15">
        <f ca="1">B140+1</f>
        <v>12</v>
      </c>
      <c r="E140" s="16"/>
      <c r="F140" s="15">
        <f ca="1">D140+1</f>
        <v>13</v>
      </c>
      <c r="G140" s="16"/>
      <c r="H140" s="15">
        <f ca="1">F140+1</f>
        <v>14</v>
      </c>
      <c r="I140" s="16"/>
      <c r="J140" s="15">
        <f ca="1">H140+1</f>
        <v>15</v>
      </c>
      <c r="K140" s="16"/>
      <c r="L140" s="15">
        <f ca="1">J140+1</f>
        <v>16</v>
      </c>
      <c r="M140" s="16"/>
      <c r="N140" s="15">
        <f ca="1">L140+1</f>
        <v>17</v>
      </c>
      <c r="O140" s="16"/>
      <c r="P140" s="42"/>
    </row>
    <row r="141" spans="1:16" ht="11.25" customHeight="1" x14ac:dyDescent="0.2">
      <c r="A141" s="67" t="s">
        <v>185</v>
      </c>
      <c r="B141" s="59" t="s">
        <v>12</v>
      </c>
      <c r="C141" s="61" t="s">
        <v>13</v>
      </c>
      <c r="D141" s="59" t="s">
        <v>12</v>
      </c>
      <c r="E141" s="61" t="s">
        <v>13</v>
      </c>
      <c r="F141" s="59" t="s">
        <v>12</v>
      </c>
      <c r="G141" s="61" t="s">
        <v>13</v>
      </c>
      <c r="H141" s="59" t="s">
        <v>12</v>
      </c>
      <c r="I141" s="61" t="s">
        <v>13</v>
      </c>
      <c r="J141" s="59" t="s">
        <v>12</v>
      </c>
      <c r="K141" s="61" t="s">
        <v>13</v>
      </c>
      <c r="L141" s="59" t="s">
        <v>12</v>
      </c>
      <c r="M141" s="61" t="s">
        <v>13</v>
      </c>
      <c r="N141" s="59" t="s">
        <v>12</v>
      </c>
      <c r="O141" s="62" t="s">
        <v>13</v>
      </c>
      <c r="P141" s="40"/>
    </row>
    <row r="142" spans="1:16" ht="11.25" customHeight="1" x14ac:dyDescent="0.2">
      <c r="A142" s="67" t="s">
        <v>190</v>
      </c>
      <c r="B142" s="29"/>
      <c r="C142" s="10"/>
      <c r="D142" s="29"/>
      <c r="E142" s="10"/>
      <c r="F142" s="29"/>
      <c r="G142" s="10"/>
      <c r="H142" s="29"/>
      <c r="I142" s="10"/>
      <c r="J142" s="29"/>
      <c r="K142" s="10"/>
      <c r="L142" s="29"/>
      <c r="M142" s="10"/>
      <c r="N142" s="29"/>
      <c r="O142" s="36"/>
      <c r="P142" s="40"/>
    </row>
    <row r="143" spans="1:16" ht="11.25" customHeight="1" x14ac:dyDescent="0.2">
      <c r="B143" s="30"/>
      <c r="C143" s="11"/>
      <c r="D143" s="30"/>
      <c r="E143" s="11"/>
      <c r="F143" s="30"/>
      <c r="G143" s="11"/>
      <c r="H143" s="30"/>
      <c r="I143" s="11"/>
      <c r="J143" s="30"/>
      <c r="K143" s="11"/>
      <c r="L143" s="30"/>
      <c r="M143" s="11"/>
      <c r="N143" s="30"/>
      <c r="O143" s="37"/>
      <c r="P143" s="40"/>
    </row>
    <row r="144" spans="1:16" ht="11.25" customHeight="1" x14ac:dyDescent="0.2">
      <c r="B144" s="30"/>
      <c r="C144" s="11"/>
      <c r="D144" s="30"/>
      <c r="E144" s="11"/>
      <c r="F144" s="30"/>
      <c r="G144" s="11"/>
      <c r="H144" s="30"/>
      <c r="I144" s="11"/>
      <c r="J144" s="30"/>
      <c r="K144" s="11"/>
      <c r="L144" s="30"/>
      <c r="M144" s="11"/>
      <c r="N144" s="30"/>
      <c r="O144" s="37"/>
      <c r="P144" s="40"/>
    </row>
    <row r="145" spans="1:16" ht="11.25" customHeight="1" x14ac:dyDescent="0.2">
      <c r="B145" s="30"/>
      <c r="C145" s="11"/>
      <c r="D145" s="30"/>
      <c r="E145" s="11"/>
      <c r="F145" s="30"/>
      <c r="G145" s="11"/>
      <c r="H145" s="30"/>
      <c r="I145" s="11"/>
      <c r="J145" s="30"/>
      <c r="K145" s="11"/>
      <c r="L145" s="30"/>
      <c r="M145" s="11"/>
      <c r="N145" s="30"/>
      <c r="O145" s="37"/>
      <c r="P145" s="40"/>
    </row>
    <row r="146" spans="1:16" ht="11.25" customHeight="1" x14ac:dyDescent="0.2">
      <c r="B146" s="31"/>
      <c r="C146" s="13"/>
      <c r="D146" s="31"/>
      <c r="E146" s="13"/>
      <c r="F146" s="31"/>
      <c r="G146" s="13"/>
      <c r="H146" s="31"/>
      <c r="I146" s="13"/>
      <c r="J146" s="31"/>
      <c r="K146" s="13"/>
      <c r="L146" s="31"/>
      <c r="M146" s="13"/>
      <c r="N146" s="31"/>
      <c r="O146" s="38"/>
      <c r="P146" s="40"/>
    </row>
    <row r="147" spans="1:16" ht="11.25" customHeight="1" x14ac:dyDescent="0.2">
      <c r="A147" s="67" t="s">
        <v>352</v>
      </c>
      <c r="B147" s="52" t="s">
        <v>9</v>
      </c>
      <c r="C147" s="49">
        <f>SUM(C142:C146)</f>
        <v>0</v>
      </c>
      <c r="D147" s="48"/>
      <c r="E147" s="49">
        <f>SUM(E142:E146)</f>
        <v>0</v>
      </c>
      <c r="F147" s="48"/>
      <c r="G147" s="49">
        <f>SUM(G142:G146)</f>
        <v>0</v>
      </c>
      <c r="H147" s="48"/>
      <c r="I147" s="49">
        <f>SUM(I142:I146)</f>
        <v>0</v>
      </c>
      <c r="J147" s="48"/>
      <c r="K147" s="49">
        <f>SUM(K142:K146)</f>
        <v>0</v>
      </c>
      <c r="L147" s="48"/>
      <c r="M147" s="49">
        <f>SUM(M142:M146)</f>
        <v>0</v>
      </c>
      <c r="N147" s="48"/>
      <c r="O147" s="50">
        <f>SUM(O142:O146)</f>
        <v>0</v>
      </c>
      <c r="P147" s="51">
        <f>SUM(C147,E147,G147,I147,K147,M147,O147)</f>
        <v>0</v>
      </c>
    </row>
    <row r="148" spans="1:16" x14ac:dyDescent="0.2">
      <c r="B148" s="6"/>
      <c r="C148" s="9"/>
      <c r="D148" s="9"/>
      <c r="E148" s="9"/>
      <c r="F148" s="9"/>
      <c r="G148" s="9"/>
      <c r="H148" s="9"/>
      <c r="I148" s="9"/>
      <c r="J148" s="9"/>
      <c r="K148" s="9"/>
      <c r="L148" s="9"/>
      <c r="M148" s="9"/>
      <c r="N148" s="9"/>
      <c r="O148" s="9"/>
      <c r="P148" s="6"/>
    </row>
    <row r="149" spans="1:16" ht="15" customHeight="1" x14ac:dyDescent="0.2">
      <c r="A149" s="67" t="s">
        <v>247</v>
      </c>
      <c r="B149" s="15">
        <f ca="1">N140+1</f>
        <v>18</v>
      </c>
      <c r="C149" s="16"/>
      <c r="D149" s="15">
        <f ca="1">B149+1</f>
        <v>19</v>
      </c>
      <c r="E149" s="16"/>
      <c r="F149" s="15">
        <f ca="1">D149+1</f>
        <v>20</v>
      </c>
      <c r="G149" s="16"/>
      <c r="H149" s="15">
        <f ca="1">F149+1</f>
        <v>21</v>
      </c>
      <c r="I149" s="16"/>
      <c r="J149" s="15">
        <f ca="1">H149+1</f>
        <v>22</v>
      </c>
      <c r="K149" s="16"/>
      <c r="L149" s="15">
        <f ca="1">J149+1</f>
        <v>23</v>
      </c>
      <c r="M149" s="16"/>
      <c r="N149" s="15">
        <f ca="1">L149+1</f>
        <v>24</v>
      </c>
      <c r="O149" s="16"/>
      <c r="P149" s="42"/>
    </row>
    <row r="150" spans="1:16" ht="11.25" customHeight="1" x14ac:dyDescent="0.2">
      <c r="A150" s="67" t="s">
        <v>184</v>
      </c>
      <c r="B150" s="59" t="s">
        <v>12</v>
      </c>
      <c r="C150" s="61" t="s">
        <v>13</v>
      </c>
      <c r="D150" s="59" t="s">
        <v>12</v>
      </c>
      <c r="E150" s="61" t="s">
        <v>13</v>
      </c>
      <c r="F150" s="59" t="s">
        <v>12</v>
      </c>
      <c r="G150" s="61" t="s">
        <v>13</v>
      </c>
      <c r="H150" s="59" t="s">
        <v>12</v>
      </c>
      <c r="I150" s="61" t="s">
        <v>13</v>
      </c>
      <c r="J150" s="59" t="s">
        <v>12</v>
      </c>
      <c r="K150" s="61" t="s">
        <v>13</v>
      </c>
      <c r="L150" s="59" t="s">
        <v>12</v>
      </c>
      <c r="M150" s="61" t="s">
        <v>13</v>
      </c>
      <c r="N150" s="59" t="s">
        <v>12</v>
      </c>
      <c r="O150" s="62" t="s">
        <v>13</v>
      </c>
      <c r="P150" s="40"/>
    </row>
    <row r="151" spans="1:16" ht="11.25" customHeight="1" x14ac:dyDescent="0.2">
      <c r="A151" s="67" t="s">
        <v>191</v>
      </c>
      <c r="B151" s="29"/>
      <c r="C151" s="10"/>
      <c r="D151" s="29"/>
      <c r="E151" s="10"/>
      <c r="F151" s="29"/>
      <c r="G151" s="10"/>
      <c r="H151" s="29"/>
      <c r="I151" s="10"/>
      <c r="J151" s="29"/>
      <c r="K151" s="10"/>
      <c r="L151" s="29"/>
      <c r="M151" s="10"/>
      <c r="N151" s="29"/>
      <c r="O151" s="36"/>
      <c r="P151" s="40"/>
    </row>
    <row r="152" spans="1:16" ht="11.25" customHeight="1" x14ac:dyDescent="0.2">
      <c r="B152" s="30"/>
      <c r="C152" s="11"/>
      <c r="D152" s="30"/>
      <c r="E152" s="11"/>
      <c r="F152" s="30"/>
      <c r="G152" s="11"/>
      <c r="H152" s="30"/>
      <c r="I152" s="11"/>
      <c r="J152" s="30"/>
      <c r="K152" s="11"/>
      <c r="L152" s="30"/>
      <c r="M152" s="11"/>
      <c r="N152" s="30"/>
      <c r="O152" s="37"/>
      <c r="P152" s="40"/>
    </row>
    <row r="153" spans="1:16" ht="11.25" customHeight="1" x14ac:dyDescent="0.2">
      <c r="B153" s="30"/>
      <c r="C153" s="11"/>
      <c r="D153" s="30"/>
      <c r="E153" s="11"/>
      <c r="F153" s="30"/>
      <c r="G153" s="11"/>
      <c r="H153" s="30"/>
      <c r="I153" s="11"/>
      <c r="J153" s="30"/>
      <c r="K153" s="11"/>
      <c r="L153" s="30"/>
      <c r="M153" s="11"/>
      <c r="N153" s="30"/>
      <c r="O153" s="37"/>
      <c r="P153" s="40"/>
    </row>
    <row r="154" spans="1:16" ht="11.25" customHeight="1" x14ac:dyDescent="0.2">
      <c r="B154" s="30"/>
      <c r="C154" s="11"/>
      <c r="D154" s="30"/>
      <c r="E154" s="11"/>
      <c r="F154" s="30"/>
      <c r="G154" s="11"/>
      <c r="H154" s="30"/>
      <c r="I154" s="11"/>
      <c r="J154" s="30"/>
      <c r="K154" s="11"/>
      <c r="L154" s="30"/>
      <c r="M154" s="11"/>
      <c r="N154" s="30"/>
      <c r="O154" s="37"/>
      <c r="P154" s="40"/>
    </row>
    <row r="155" spans="1:16" ht="11.25" customHeight="1" x14ac:dyDescent="0.2">
      <c r="B155" s="31"/>
      <c r="C155" s="13"/>
      <c r="D155" s="31"/>
      <c r="E155" s="13"/>
      <c r="F155" s="31"/>
      <c r="G155" s="13"/>
      <c r="H155" s="31"/>
      <c r="I155" s="13"/>
      <c r="J155" s="31"/>
      <c r="K155" s="13"/>
      <c r="L155" s="31"/>
      <c r="M155" s="13"/>
      <c r="N155" s="31"/>
      <c r="O155" s="38"/>
      <c r="P155" s="40"/>
    </row>
    <row r="156" spans="1:16" ht="11.25" customHeight="1" x14ac:dyDescent="0.2">
      <c r="A156" s="67" t="s">
        <v>351</v>
      </c>
      <c r="B156" s="48" t="s">
        <v>9</v>
      </c>
      <c r="C156" s="49">
        <f>SUM(C151:C155)</f>
        <v>0</v>
      </c>
      <c r="D156" s="48"/>
      <c r="E156" s="49">
        <f>SUM(E151:E155)</f>
        <v>0</v>
      </c>
      <c r="F156" s="48"/>
      <c r="G156" s="49">
        <f>SUM(G151:G155)</f>
        <v>0</v>
      </c>
      <c r="H156" s="48"/>
      <c r="I156" s="49">
        <f>SUM(I151:I155)</f>
        <v>0</v>
      </c>
      <c r="J156" s="48"/>
      <c r="K156" s="49">
        <f>SUM(K151:K155)</f>
        <v>0</v>
      </c>
      <c r="L156" s="48"/>
      <c r="M156" s="49">
        <f>SUM(M151:M155)</f>
        <v>0</v>
      </c>
      <c r="N156" s="48"/>
      <c r="O156" s="50">
        <f>SUM(O151:O155)</f>
        <v>0</v>
      </c>
      <c r="P156" s="51">
        <f>SUM(C156,E156,G156,I156,K156,M156,O156)</f>
        <v>0</v>
      </c>
    </row>
    <row r="157" spans="1:16" x14ac:dyDescent="0.2">
      <c r="B157" s="6"/>
      <c r="C157" s="9"/>
      <c r="D157" s="9"/>
      <c r="E157" s="9"/>
      <c r="F157" s="9"/>
      <c r="G157" s="9"/>
      <c r="H157" s="9"/>
      <c r="I157" s="9"/>
      <c r="J157" s="9"/>
      <c r="K157" s="9"/>
      <c r="L157" s="9"/>
      <c r="M157" s="9"/>
      <c r="N157" s="9"/>
      <c r="O157" s="9"/>
      <c r="P157" s="6"/>
    </row>
    <row r="158" spans="1:16" ht="15" customHeight="1" x14ac:dyDescent="0.2">
      <c r="A158" s="67" t="s">
        <v>248</v>
      </c>
      <c r="B158" s="15">
        <f ca="1">DAY(IF(DAY(MarSun1)=1,MarSun1+22,MarSun1+29))</f>
        <v>25</v>
      </c>
      <c r="C158" s="16"/>
      <c r="D158" s="15">
        <f ca="1">DAY(IF(DAY(MarSun1)=1,MarSun1+23,MarSun1+30))</f>
        <v>26</v>
      </c>
      <c r="E158" s="16"/>
      <c r="F158" s="15">
        <f ca="1">DAY(IF(DAY(MarSun1)=1,MarSun1+24,MarSun1+31))</f>
        <v>27</v>
      </c>
      <c r="G158" s="16"/>
      <c r="H158" s="15">
        <f ca="1">DAY(IF(DAY(MarSun1)=1,MarSun1+25,MarSun1+32))</f>
        <v>28</v>
      </c>
      <c r="I158" s="16"/>
      <c r="J158" s="15">
        <f ca="1">DAY(IF(DAY(MarSun1)=1,MarSun1+26,MarSun1+33))</f>
        <v>29</v>
      </c>
      <c r="K158" s="16"/>
      <c r="L158" s="15">
        <f ca="1">DAY(IF(DAY(MarSun1)=1,MarSun1+27,MarSun1+34))</f>
        <v>30</v>
      </c>
      <c r="M158" s="16"/>
      <c r="N158" s="15">
        <f ca="1">DAY(IF(DAY(MarSun1)=1,MarSun1+28,MarSun1+35))</f>
        <v>31</v>
      </c>
      <c r="O158" s="16"/>
      <c r="P158" s="43"/>
    </row>
    <row r="159" spans="1:16" ht="11.25" customHeight="1" x14ac:dyDescent="0.2">
      <c r="A159" s="67" t="s">
        <v>183</v>
      </c>
      <c r="B159" s="59" t="s">
        <v>12</v>
      </c>
      <c r="C159" s="61" t="s">
        <v>13</v>
      </c>
      <c r="D159" s="59" t="s">
        <v>12</v>
      </c>
      <c r="E159" s="61" t="s">
        <v>13</v>
      </c>
      <c r="F159" s="59" t="s">
        <v>12</v>
      </c>
      <c r="G159" s="61" t="s">
        <v>13</v>
      </c>
      <c r="H159" s="59" t="s">
        <v>12</v>
      </c>
      <c r="I159" s="61" t="s">
        <v>13</v>
      </c>
      <c r="J159" s="59" t="s">
        <v>12</v>
      </c>
      <c r="K159" s="61" t="s">
        <v>13</v>
      </c>
      <c r="L159" s="59" t="s">
        <v>12</v>
      </c>
      <c r="M159" s="61" t="s">
        <v>13</v>
      </c>
      <c r="N159" s="59" t="s">
        <v>12</v>
      </c>
      <c r="O159" s="62" t="s">
        <v>13</v>
      </c>
      <c r="P159" s="40"/>
    </row>
    <row r="160" spans="1:16" ht="11.25" customHeight="1" x14ac:dyDescent="0.2">
      <c r="A160" s="67" t="s">
        <v>192</v>
      </c>
      <c r="B160" s="20"/>
      <c r="C160" s="10"/>
      <c r="D160" s="24"/>
      <c r="E160" s="10"/>
      <c r="F160" s="20"/>
      <c r="G160" s="10"/>
      <c r="H160" s="20"/>
      <c r="I160" s="10"/>
      <c r="J160" s="20"/>
      <c r="K160" s="10"/>
      <c r="L160" s="20"/>
      <c r="M160" s="10"/>
      <c r="N160" s="33"/>
      <c r="O160" s="44"/>
      <c r="P160" s="40"/>
    </row>
    <row r="161" spans="1:16" ht="11.25" customHeight="1" x14ac:dyDescent="0.2">
      <c r="B161" s="21"/>
      <c r="C161" s="11"/>
      <c r="D161" s="21"/>
      <c r="E161" s="11"/>
      <c r="F161" s="21"/>
      <c r="G161" s="11"/>
      <c r="H161" s="21"/>
      <c r="I161" s="11"/>
      <c r="J161" s="21"/>
      <c r="K161" s="11"/>
      <c r="L161" s="21"/>
      <c r="M161" s="11"/>
      <c r="N161" s="34"/>
      <c r="O161" s="45"/>
      <c r="P161" s="40"/>
    </row>
    <row r="162" spans="1:16" ht="11.25" customHeight="1" x14ac:dyDescent="0.2">
      <c r="B162" s="21"/>
      <c r="C162" s="11"/>
      <c r="D162" s="21"/>
      <c r="E162" s="11"/>
      <c r="F162" s="21"/>
      <c r="G162" s="11"/>
      <c r="H162" s="21"/>
      <c r="I162" s="11"/>
      <c r="J162" s="21"/>
      <c r="K162" s="11"/>
      <c r="L162" s="21"/>
      <c r="M162" s="11"/>
      <c r="N162" s="34"/>
      <c r="O162" s="45"/>
      <c r="P162" s="40"/>
    </row>
    <row r="163" spans="1:16" ht="11.25" customHeight="1" x14ac:dyDescent="0.2">
      <c r="B163" s="21"/>
      <c r="C163" s="11"/>
      <c r="D163" s="21"/>
      <c r="E163" s="11"/>
      <c r="F163" s="21"/>
      <c r="G163" s="11"/>
      <c r="H163" s="21"/>
      <c r="I163" s="11"/>
      <c r="J163" s="21"/>
      <c r="K163" s="11"/>
      <c r="L163" s="21"/>
      <c r="M163" s="11"/>
      <c r="N163" s="34"/>
      <c r="O163" s="45"/>
      <c r="P163" s="40"/>
    </row>
    <row r="164" spans="1:16" ht="11.25" customHeight="1" x14ac:dyDescent="0.2">
      <c r="B164" s="22"/>
      <c r="C164" s="13"/>
      <c r="D164" s="22"/>
      <c r="E164" s="13"/>
      <c r="F164" s="22"/>
      <c r="G164" s="13"/>
      <c r="H164" s="22"/>
      <c r="I164" s="13"/>
      <c r="J164" s="22"/>
      <c r="K164" s="13"/>
      <c r="L164" s="22"/>
      <c r="M164" s="13"/>
      <c r="N164" s="35"/>
      <c r="O164" s="46"/>
      <c r="P164" s="40"/>
    </row>
    <row r="165" spans="1:16" ht="11.25" customHeight="1" x14ac:dyDescent="0.2">
      <c r="A165" s="67" t="s">
        <v>350</v>
      </c>
      <c r="B165" s="48" t="s">
        <v>9</v>
      </c>
      <c r="C165" s="49">
        <f>SUM(C160:C164)</f>
        <v>0</v>
      </c>
      <c r="D165" s="48"/>
      <c r="E165" s="49">
        <f>SUM(E160:E164)</f>
        <v>0</v>
      </c>
      <c r="F165" s="48"/>
      <c r="G165" s="49">
        <f>SUM(G160:G164)</f>
        <v>0</v>
      </c>
      <c r="H165" s="48"/>
      <c r="I165" s="49">
        <f>SUM(I160:I164)</f>
        <v>0</v>
      </c>
      <c r="J165" s="48"/>
      <c r="K165" s="49">
        <f>SUM(K160:K164)</f>
        <v>0</v>
      </c>
      <c r="L165" s="48"/>
      <c r="M165" s="49">
        <f>SUM(M160:M164)</f>
        <v>0</v>
      </c>
      <c r="N165" s="48"/>
      <c r="O165" s="50">
        <f>SUM(O160:O164)</f>
        <v>0</v>
      </c>
      <c r="P165" s="51">
        <f ca="1">SUMIF(B158:N158,"&gt;="&amp;15,C165:O165)</f>
        <v>0</v>
      </c>
    </row>
    <row r="166" spans="1:16" x14ac:dyDescent="0.2">
      <c r="B166" s="6"/>
      <c r="C166" s="9"/>
      <c r="D166" s="9"/>
      <c r="E166" s="9"/>
      <c r="F166" s="9"/>
      <c r="G166" s="9"/>
      <c r="H166" s="9"/>
      <c r="I166" s="9"/>
      <c r="J166" s="9"/>
      <c r="K166" s="9"/>
      <c r="L166" s="9"/>
      <c r="M166" s="9"/>
      <c r="N166" s="9"/>
      <c r="O166" s="9"/>
      <c r="P166" s="6"/>
    </row>
    <row r="167" spans="1:16" ht="15" customHeight="1" x14ac:dyDescent="0.2">
      <c r="A167" s="67" t="s">
        <v>249</v>
      </c>
      <c r="B167" s="15">
        <f ca="1">DAY(IF(DAY(MarSun1)=1,MarSun1+29,MarSun1+36))</f>
        <v>1</v>
      </c>
      <c r="C167" s="14"/>
      <c r="D167" s="15">
        <f ca="1">DAY(IF(DAY(MarSun1)=1,MarSun1+30,MarSun1+37))</f>
        <v>2</v>
      </c>
      <c r="E167" s="16"/>
      <c r="F167" s="12">
        <f ca="1">DAY(IF(DAY(MarSun1)=1,MarSun1+31,MarSun1+38))</f>
        <v>3</v>
      </c>
      <c r="G167" s="16"/>
      <c r="H167" s="15">
        <f ca="1">DAY(IF(DAY(MarSun1)=1,MarSun1+32,MarSun1+39))</f>
        <v>4</v>
      </c>
      <c r="I167" s="16"/>
      <c r="J167" s="15">
        <f ca="1">DAY(IF(DAY(MarSun1)=1,MarSun1+33,MarSun1+40))</f>
        <v>5</v>
      </c>
      <c r="K167" s="16"/>
      <c r="L167" s="15">
        <f ca="1">DAY(IF(DAY(MarSun1)=1,MarSun1+34,MarSun1+41))</f>
        <v>6</v>
      </c>
      <c r="M167" s="16"/>
      <c r="N167" s="15">
        <f ca="1">DAY(IF(DAY(MarSun1)=1,MarSun1+35,MarSun1+42))</f>
        <v>7</v>
      </c>
      <c r="O167" s="16"/>
      <c r="P167" s="43"/>
    </row>
    <row r="168" spans="1:16" ht="11.25" customHeight="1" x14ac:dyDescent="0.2">
      <c r="A168" s="67" t="s">
        <v>182</v>
      </c>
      <c r="B168" s="59" t="s">
        <v>12</v>
      </c>
      <c r="C168" s="61" t="s">
        <v>13</v>
      </c>
      <c r="D168" s="59" t="s">
        <v>12</v>
      </c>
      <c r="E168" s="61" t="s">
        <v>13</v>
      </c>
      <c r="F168" s="59" t="s">
        <v>12</v>
      </c>
      <c r="G168" s="61" t="s">
        <v>13</v>
      </c>
      <c r="H168" s="59" t="s">
        <v>12</v>
      </c>
      <c r="I168" s="61" t="s">
        <v>13</v>
      </c>
      <c r="J168" s="59" t="s">
        <v>12</v>
      </c>
      <c r="K168" s="61" t="s">
        <v>13</v>
      </c>
      <c r="L168" s="59" t="s">
        <v>12</v>
      </c>
      <c r="M168" s="61" t="s">
        <v>13</v>
      </c>
      <c r="N168" s="59" t="s">
        <v>12</v>
      </c>
      <c r="O168" s="62" t="s">
        <v>13</v>
      </c>
      <c r="P168" s="40"/>
    </row>
    <row r="169" spans="1:16" ht="11.25" customHeight="1" x14ac:dyDescent="0.2">
      <c r="A169" s="67" t="s">
        <v>193</v>
      </c>
      <c r="B169" s="20"/>
      <c r="C169" s="10"/>
      <c r="D169" s="24"/>
      <c r="E169" s="10"/>
      <c r="F169" s="20"/>
      <c r="G169" s="10"/>
      <c r="H169" s="20"/>
      <c r="I169" s="10"/>
      <c r="J169" s="20"/>
      <c r="K169" s="10"/>
      <c r="L169" s="20"/>
      <c r="M169" s="10"/>
      <c r="N169" s="20"/>
      <c r="O169" s="36"/>
      <c r="P169" s="40"/>
    </row>
    <row r="170" spans="1:16" ht="11.25" customHeight="1" x14ac:dyDescent="0.2">
      <c r="B170" s="21"/>
      <c r="C170" s="11"/>
      <c r="D170" s="21"/>
      <c r="E170" s="11"/>
      <c r="F170" s="21"/>
      <c r="G170" s="11"/>
      <c r="H170" s="21"/>
      <c r="I170" s="11"/>
      <c r="J170" s="21"/>
      <c r="K170" s="11"/>
      <c r="L170" s="21"/>
      <c r="M170" s="11"/>
      <c r="N170" s="21"/>
      <c r="O170" s="37"/>
      <c r="P170" s="40"/>
    </row>
    <row r="171" spans="1:16" ht="11.25" customHeight="1" x14ac:dyDescent="0.2">
      <c r="B171" s="21"/>
      <c r="C171" s="11"/>
      <c r="D171" s="21"/>
      <c r="E171" s="11"/>
      <c r="F171" s="21"/>
      <c r="G171" s="11"/>
      <c r="H171" s="21"/>
      <c r="I171" s="11"/>
      <c r="J171" s="21"/>
      <c r="K171" s="11"/>
      <c r="L171" s="21"/>
      <c r="M171" s="11"/>
      <c r="N171" s="21"/>
      <c r="O171" s="37"/>
      <c r="P171" s="40"/>
    </row>
    <row r="172" spans="1:16" ht="11.25" customHeight="1" x14ac:dyDescent="0.2">
      <c r="B172" s="21"/>
      <c r="C172" s="11"/>
      <c r="D172" s="21"/>
      <c r="E172" s="11"/>
      <c r="F172" s="21"/>
      <c r="G172" s="11"/>
      <c r="H172" s="21"/>
      <c r="I172" s="11"/>
      <c r="J172" s="21"/>
      <c r="K172" s="11"/>
      <c r="L172" s="21"/>
      <c r="M172" s="11"/>
      <c r="N172" s="21"/>
      <c r="O172" s="37"/>
      <c r="P172" s="40"/>
    </row>
    <row r="173" spans="1:16" ht="11.25" customHeight="1" x14ac:dyDescent="0.2">
      <c r="B173" s="22"/>
      <c r="C173" s="13"/>
      <c r="D173" s="22"/>
      <c r="E173" s="13"/>
      <c r="F173" s="22"/>
      <c r="G173" s="13"/>
      <c r="H173" s="22"/>
      <c r="I173" s="13"/>
      <c r="J173" s="22"/>
      <c r="K173" s="13"/>
      <c r="L173" s="22"/>
      <c r="M173" s="13"/>
      <c r="N173" s="22"/>
      <c r="O173" s="38"/>
      <c r="P173" s="40"/>
    </row>
    <row r="174" spans="1:16" ht="11.25" customHeight="1" x14ac:dyDescent="0.2">
      <c r="A174" s="67" t="s">
        <v>349</v>
      </c>
      <c r="B174" s="48" t="s">
        <v>9</v>
      </c>
      <c r="C174" s="49">
        <f>SUM(C169:C173)</f>
        <v>0</v>
      </c>
      <c r="D174" s="23"/>
      <c r="E174" s="49">
        <f>SUM(E169:E173)</f>
        <v>0</v>
      </c>
      <c r="F174" s="23"/>
      <c r="G174" s="49">
        <f>SUM(G169:G173)</f>
        <v>0</v>
      </c>
      <c r="H174" s="23"/>
      <c r="I174" s="49">
        <f>SUM(I169:I173)</f>
        <v>0</v>
      </c>
      <c r="J174" s="23"/>
      <c r="K174" s="49">
        <f>SUM(K169:K173)</f>
        <v>0</v>
      </c>
      <c r="L174" s="23"/>
      <c r="M174" s="49">
        <f>SUM(M169:M173)</f>
        <v>0</v>
      </c>
      <c r="N174" s="23"/>
      <c r="O174" s="50">
        <f>SUM(O169:O173)</f>
        <v>0</v>
      </c>
      <c r="P174" s="51">
        <f ca="1">SUMIF(B167:N167,"&gt;="&amp;15,C174:O174)</f>
        <v>0</v>
      </c>
    </row>
    <row r="175" spans="1:16" ht="17.25" customHeight="1" x14ac:dyDescent="0.2"/>
    <row r="176" spans="1:16" ht="12" customHeight="1" x14ac:dyDescent="0.2">
      <c r="A176" s="67" t="s">
        <v>98</v>
      </c>
      <c r="B176" s="79" t="s">
        <v>19</v>
      </c>
      <c r="C176" s="79"/>
      <c r="D176" s="79"/>
      <c r="E176" s="79"/>
      <c r="F176"/>
      <c r="G176" s="4"/>
      <c r="H176"/>
      <c r="I176" s="4"/>
      <c r="J176"/>
      <c r="K176" s="4"/>
      <c r="L176" s="80" t="s">
        <v>15</v>
      </c>
      <c r="M176" s="80"/>
      <c r="N176" s="80" t="s">
        <v>16</v>
      </c>
      <c r="O176" s="80"/>
      <c r="P176"/>
    </row>
    <row r="177" spans="1:16" ht="25.5" customHeight="1" x14ac:dyDescent="0.2">
      <c r="A177" s="67" t="s">
        <v>101</v>
      </c>
      <c r="B177" s="79"/>
      <c r="C177" s="79"/>
      <c r="D177" s="79"/>
      <c r="E177" s="79"/>
      <c r="F177" s="3" t="str">
        <f ca="1">IFERROR(WEEKDAY(DATEVALUE(B176&amp;" 1, "&amp;Year1)),"")</f>
        <v/>
      </c>
      <c r="G177" s="4"/>
      <c r="H177"/>
      <c r="I177" s="7"/>
      <c r="J177" s="8"/>
      <c r="K177" s="4"/>
      <c r="L177" s="81">
        <f ca="1">SUM(P187,P196,P205,P214,P223,P232)</f>
        <v>0</v>
      </c>
      <c r="M177" s="82"/>
      <c r="N177" s="81">
        <f ca="1">SUM(P:P)</f>
        <v>439.95</v>
      </c>
      <c r="O177" s="83"/>
      <c r="P177"/>
    </row>
    <row r="178" spans="1:16" ht="9" customHeight="1" x14ac:dyDescent="0.2">
      <c r="A178" s="67" t="s">
        <v>359</v>
      </c>
      <c r="B178" s="70">
        <v>1</v>
      </c>
      <c r="C178" s="70"/>
      <c r="D178" s="70">
        <v>2</v>
      </c>
      <c r="E178" s="70"/>
      <c r="F178" s="70">
        <v>3</v>
      </c>
      <c r="G178" s="70"/>
      <c r="H178" s="70">
        <v>4</v>
      </c>
      <c r="I178" s="70"/>
      <c r="J178" s="70">
        <v>5</v>
      </c>
      <c r="K178" s="70"/>
      <c r="L178" s="70">
        <v>6</v>
      </c>
      <c r="M178" s="70"/>
      <c r="N178" s="70">
        <v>7</v>
      </c>
      <c r="O178" s="70"/>
      <c r="P178" s="2"/>
    </row>
    <row r="179" spans="1:16" ht="15" customHeight="1" x14ac:dyDescent="0.2">
      <c r="A179" s="67" t="s">
        <v>120</v>
      </c>
      <c r="B179" s="71" t="s">
        <v>0</v>
      </c>
      <c r="C179" s="72"/>
      <c r="D179" s="73" t="s">
        <v>1</v>
      </c>
      <c r="E179" s="74" t="e">
        <f ca="1">IF(WEEKDAY(DATEVALUE(Month1&amp;" 1, "&amp;Year1))=COLUMN(#REF!),1,IF(LEN(C179)&gt;0,C179+1,""))</f>
        <v>#VALUE!</v>
      </c>
      <c r="F179" s="72" t="s">
        <v>2</v>
      </c>
      <c r="G179" s="72" t="e">
        <f ca="1">IF(WEEKDAY(DATEVALUE(Month1&amp;" 1, "&amp;Year1))=COLUMN(#REF!),1,IF(LEN(E179)&gt;0,E179+1,""))</f>
        <v>#VALUE!</v>
      </c>
      <c r="H179" s="73" t="s">
        <v>3</v>
      </c>
      <c r="I179" s="74" t="e">
        <f ca="1">IF(WEEKDAY(DATEVALUE(Month1&amp;" 1, "&amp;Year1))=COLUMN(#REF!),1,IF(LEN(G179)&gt;0,G179+1,""))</f>
        <v>#VALUE!</v>
      </c>
      <c r="J179" s="75" t="s">
        <v>4</v>
      </c>
      <c r="K179" s="76" t="e">
        <f ca="1">IF(WEEKDAY(DATEVALUE(Month1&amp;" 1, "&amp;Year1))=COLUMN(#REF!),1,IF(LEN(I179)&gt;0,I179+1,""))</f>
        <v>#VALUE!</v>
      </c>
      <c r="L179" s="77" t="s">
        <v>5</v>
      </c>
      <c r="M179" s="78" t="e">
        <f ca="1">IF(WEEKDAY(DATEVALUE(Month1&amp;" 1, "&amp;Year1))=COLUMN(#REF!),1,IF(LEN(K179)&gt;0,K179+1,""))</f>
        <v>#VALUE!</v>
      </c>
      <c r="N179" s="77" t="s">
        <v>6</v>
      </c>
      <c r="O179" s="78" t="e">
        <f ca="1">IF(WEEKDAY(DATEVALUE(Month1&amp;" 1, "&amp;Year1))=COLUMN(#REF!),1,IF(LEN(M179)&gt;0,M179+1,""))</f>
        <v>#VALUE!</v>
      </c>
      <c r="P179" s="64" t="s">
        <v>7</v>
      </c>
    </row>
    <row r="180" spans="1:16" ht="15" customHeight="1" x14ac:dyDescent="0.2">
      <c r="A180" s="67" t="s">
        <v>360</v>
      </c>
      <c r="B180" s="17">
        <f ca="1">DAY(IF(DAY(AprSun1)=1,AprSun1-6,AprSun1+1))</f>
        <v>1</v>
      </c>
      <c r="C180" s="19"/>
      <c r="D180" s="25">
        <f ca="1">DAY(IF(DAY(AprSun1)=1,AprSun1-5,AprSun1+2))</f>
        <v>2</v>
      </c>
      <c r="E180" s="19"/>
      <c r="F180" s="25">
        <f ca="1">DAY(IF(DAY(AprSun1)=1,AprSun1-4,AprSun1+3))</f>
        <v>3</v>
      </c>
      <c r="G180" s="19"/>
      <c r="H180" s="25">
        <f ca="1">DAY(IF(DAY(AprSun1)=1,AprSun1-3,AprSun1+4))</f>
        <v>4</v>
      </c>
      <c r="I180" s="19"/>
      <c r="J180" s="25">
        <f ca="1">DAY(IF(DAY(AprSun1)=1,AprSun1-2,AprSun1+5))</f>
        <v>5</v>
      </c>
      <c r="K180" s="19"/>
      <c r="L180" s="25">
        <f ca="1">DAY(IF(DAY(AprSun1)=1,AprSun1-1,AprSun1+6))</f>
        <v>6</v>
      </c>
      <c r="M180" s="19"/>
      <c r="N180" s="32">
        <f ca="1">DAY(IF(DAY(AprSun1)=1,AprSun1,AprSun1+7))</f>
        <v>7</v>
      </c>
      <c r="O180" s="18"/>
      <c r="P180" s="39"/>
    </row>
    <row r="181" spans="1:16" ht="11.25" customHeight="1" x14ac:dyDescent="0.2">
      <c r="A181" s="67" t="s">
        <v>181</v>
      </c>
      <c r="B181" s="63" t="s">
        <v>12</v>
      </c>
      <c r="C181" s="58" t="s">
        <v>13</v>
      </c>
      <c r="D181" s="57" t="s">
        <v>12</v>
      </c>
      <c r="E181" s="58" t="s">
        <v>13</v>
      </c>
      <c r="F181" s="57" t="s">
        <v>12</v>
      </c>
      <c r="G181" s="58" t="s">
        <v>13</v>
      </c>
      <c r="H181" s="57" t="s">
        <v>12</v>
      </c>
      <c r="I181" s="58" t="s">
        <v>13</v>
      </c>
      <c r="J181" s="57" t="s">
        <v>12</v>
      </c>
      <c r="K181" s="58" t="s">
        <v>13</v>
      </c>
      <c r="L181" s="57" t="s">
        <v>12</v>
      </c>
      <c r="M181" s="58" t="s">
        <v>13</v>
      </c>
      <c r="N181" s="59" t="s">
        <v>12</v>
      </c>
      <c r="O181" s="60" t="s">
        <v>13</v>
      </c>
      <c r="P181" s="40"/>
    </row>
    <row r="182" spans="1:16" ht="11.25" customHeight="1" x14ac:dyDescent="0.2">
      <c r="A182" s="67" t="s">
        <v>194</v>
      </c>
      <c r="B182" s="20"/>
      <c r="C182" s="10"/>
      <c r="D182" s="24"/>
      <c r="E182" s="10"/>
      <c r="F182" s="20"/>
      <c r="G182" s="10"/>
      <c r="H182" s="20"/>
      <c r="I182" s="10"/>
      <c r="J182" s="20"/>
      <c r="K182" s="10"/>
      <c r="L182" s="20"/>
      <c r="M182" s="10"/>
      <c r="N182" s="20"/>
      <c r="O182" s="36"/>
      <c r="P182" s="40"/>
    </row>
    <row r="183" spans="1:16" ht="11.25" customHeight="1" x14ac:dyDescent="0.2">
      <c r="B183" s="21"/>
      <c r="C183" s="11"/>
      <c r="D183" s="21"/>
      <c r="E183" s="11"/>
      <c r="F183" s="21"/>
      <c r="G183" s="11"/>
      <c r="H183" s="21"/>
      <c r="I183" s="11"/>
      <c r="J183" s="21"/>
      <c r="K183" s="11"/>
      <c r="L183" s="21"/>
      <c r="M183" s="11"/>
      <c r="N183" s="21"/>
      <c r="O183" s="37"/>
      <c r="P183" s="40"/>
    </row>
    <row r="184" spans="1:16" ht="11.25" customHeight="1" x14ac:dyDescent="0.2">
      <c r="B184" s="21"/>
      <c r="C184" s="11"/>
      <c r="D184" s="21"/>
      <c r="E184" s="11"/>
      <c r="F184" s="21"/>
      <c r="G184" s="11"/>
      <c r="H184" s="21"/>
      <c r="I184" s="11"/>
      <c r="J184" s="21"/>
      <c r="K184" s="11"/>
      <c r="L184" s="21"/>
      <c r="M184" s="11"/>
      <c r="N184" s="21"/>
      <c r="O184" s="37"/>
      <c r="P184" s="40"/>
    </row>
    <row r="185" spans="1:16" ht="11.25" customHeight="1" x14ac:dyDescent="0.2">
      <c r="B185" s="21"/>
      <c r="C185" s="11"/>
      <c r="D185" s="21"/>
      <c r="E185" s="11"/>
      <c r="F185" s="21"/>
      <c r="G185" s="11"/>
      <c r="H185" s="21"/>
      <c r="I185" s="11"/>
      <c r="J185" s="21"/>
      <c r="K185" s="11"/>
      <c r="L185" s="21"/>
      <c r="M185" s="11"/>
      <c r="N185" s="21"/>
      <c r="O185" s="37"/>
      <c r="P185" s="40"/>
    </row>
    <row r="186" spans="1:16" ht="11.25" customHeight="1" x14ac:dyDescent="0.2">
      <c r="B186" s="22"/>
      <c r="C186" s="13"/>
      <c r="D186" s="22"/>
      <c r="E186" s="13"/>
      <c r="F186" s="22"/>
      <c r="G186" s="13"/>
      <c r="H186" s="22"/>
      <c r="I186" s="13"/>
      <c r="J186" s="22"/>
      <c r="K186" s="13"/>
      <c r="L186" s="22"/>
      <c r="M186" s="13"/>
      <c r="N186" s="22"/>
      <c r="O186" s="38"/>
      <c r="P186" s="40"/>
    </row>
    <row r="187" spans="1:16" ht="11.25" customHeight="1" x14ac:dyDescent="0.2">
      <c r="A187" s="67" t="s">
        <v>348</v>
      </c>
      <c r="B187" s="48" t="s">
        <v>9</v>
      </c>
      <c r="C187" s="49">
        <f>SUM(C182:C186)</f>
        <v>0</v>
      </c>
      <c r="D187" s="48"/>
      <c r="E187" s="49">
        <f>SUM(E182:E186)</f>
        <v>0</v>
      </c>
      <c r="F187" s="48"/>
      <c r="G187" s="49">
        <f>SUM(G182:G186)</f>
        <v>0</v>
      </c>
      <c r="H187" s="48"/>
      <c r="I187" s="49">
        <f>SUM(I182:I186)</f>
        <v>0</v>
      </c>
      <c r="J187" s="48"/>
      <c r="K187" s="49">
        <f>SUM(K182:K186)</f>
        <v>0</v>
      </c>
      <c r="L187" s="48"/>
      <c r="M187" s="49">
        <f>SUM(M182:M186)</f>
        <v>0</v>
      </c>
      <c r="N187" s="48"/>
      <c r="O187" s="50">
        <f>SUM(O182:O186)</f>
        <v>0</v>
      </c>
      <c r="P187" s="51">
        <f ca="1">SUMIF(B180:N180,"&lt;8",C187:O187)</f>
        <v>0</v>
      </c>
    </row>
    <row r="188" spans="1:16" x14ac:dyDescent="0.2">
      <c r="B188" s="6"/>
      <c r="C188" s="9"/>
      <c r="D188" s="9"/>
      <c r="E188" s="9"/>
      <c r="F188" s="9"/>
      <c r="G188" s="9"/>
      <c r="H188" s="9"/>
      <c r="I188" s="9"/>
      <c r="J188" s="9"/>
      <c r="K188" s="9"/>
      <c r="L188" s="9"/>
      <c r="M188" s="9"/>
      <c r="N188" s="9"/>
      <c r="O188" s="9"/>
      <c r="P188" s="6"/>
    </row>
    <row r="189" spans="1:16" ht="15" customHeight="1" x14ac:dyDescent="0.2">
      <c r="A189" s="67" t="s">
        <v>250</v>
      </c>
      <c r="B189" s="15">
        <f ca="1">N180+1</f>
        <v>8</v>
      </c>
      <c r="C189" s="16"/>
      <c r="D189" s="15">
        <f ca="1">B189+1</f>
        <v>9</v>
      </c>
      <c r="E189" s="16"/>
      <c r="F189" s="15">
        <f ca="1">D189+1</f>
        <v>10</v>
      </c>
      <c r="G189" s="16"/>
      <c r="H189" s="15">
        <f ca="1">F189+1</f>
        <v>11</v>
      </c>
      <c r="I189" s="16"/>
      <c r="J189" s="15">
        <f ca="1">H189+1</f>
        <v>12</v>
      </c>
      <c r="K189" s="16"/>
      <c r="L189" s="15">
        <f ca="1">J189+1</f>
        <v>13</v>
      </c>
      <c r="M189" s="16"/>
      <c r="N189" s="15">
        <f ca="1">L189+1</f>
        <v>14</v>
      </c>
      <c r="O189" s="16"/>
      <c r="P189" s="41"/>
    </row>
    <row r="190" spans="1:16" ht="11.25" customHeight="1" x14ac:dyDescent="0.2">
      <c r="A190" s="67" t="s">
        <v>180</v>
      </c>
      <c r="B190" s="59" t="s">
        <v>12</v>
      </c>
      <c r="C190" s="61" t="s">
        <v>13</v>
      </c>
      <c r="D190" s="59" t="s">
        <v>12</v>
      </c>
      <c r="E190" s="61" t="s">
        <v>13</v>
      </c>
      <c r="F190" s="59" t="s">
        <v>12</v>
      </c>
      <c r="G190" s="61" t="s">
        <v>13</v>
      </c>
      <c r="H190" s="59" t="s">
        <v>12</v>
      </c>
      <c r="I190" s="61" t="s">
        <v>13</v>
      </c>
      <c r="J190" s="59" t="s">
        <v>12</v>
      </c>
      <c r="K190" s="61" t="s">
        <v>13</v>
      </c>
      <c r="L190" s="59" t="s">
        <v>12</v>
      </c>
      <c r="M190" s="61" t="s">
        <v>13</v>
      </c>
      <c r="N190" s="59" t="s">
        <v>12</v>
      </c>
      <c r="O190" s="62" t="s">
        <v>13</v>
      </c>
      <c r="P190" s="40"/>
    </row>
    <row r="191" spans="1:16" ht="11.25" customHeight="1" x14ac:dyDescent="0.2">
      <c r="A191" s="67" t="s">
        <v>195</v>
      </c>
      <c r="B191" s="26"/>
      <c r="C191" s="10"/>
      <c r="D191" s="29"/>
      <c r="E191" s="10"/>
      <c r="F191" s="29"/>
      <c r="G191" s="10"/>
      <c r="H191" s="29"/>
      <c r="I191" s="10"/>
      <c r="J191" s="29"/>
      <c r="K191" s="10"/>
      <c r="L191" s="29"/>
      <c r="M191" s="10"/>
      <c r="N191" s="29"/>
      <c r="O191" s="36"/>
      <c r="P191" s="40"/>
    </row>
    <row r="192" spans="1:16" ht="11.25" customHeight="1" x14ac:dyDescent="0.2">
      <c r="B192" s="27"/>
      <c r="C192" s="11"/>
      <c r="D192" s="30"/>
      <c r="E192" s="11"/>
      <c r="F192" s="30"/>
      <c r="G192" s="11"/>
      <c r="H192" s="30"/>
      <c r="I192" s="11"/>
      <c r="J192" s="30"/>
      <c r="K192" s="11"/>
      <c r="L192" s="30"/>
      <c r="M192" s="11"/>
      <c r="N192" s="30"/>
      <c r="O192" s="37"/>
      <c r="P192" s="40"/>
    </row>
    <row r="193" spans="1:16" ht="11.25" customHeight="1" x14ac:dyDescent="0.2">
      <c r="B193" s="27"/>
      <c r="C193" s="11"/>
      <c r="D193" s="30"/>
      <c r="E193" s="11"/>
      <c r="F193" s="30"/>
      <c r="G193" s="11"/>
      <c r="H193" s="30"/>
      <c r="I193" s="11"/>
      <c r="J193" s="30"/>
      <c r="K193" s="11"/>
      <c r="L193" s="30"/>
      <c r="M193" s="11"/>
      <c r="N193" s="30"/>
      <c r="O193" s="37"/>
      <c r="P193" s="40"/>
    </row>
    <row r="194" spans="1:16" ht="11.25" customHeight="1" x14ac:dyDescent="0.2">
      <c r="B194" s="27"/>
      <c r="C194" s="11"/>
      <c r="D194" s="30"/>
      <c r="E194" s="11"/>
      <c r="F194" s="30"/>
      <c r="G194" s="11"/>
      <c r="H194" s="30"/>
      <c r="I194" s="11"/>
      <c r="J194" s="30"/>
      <c r="K194" s="11"/>
      <c r="L194" s="30"/>
      <c r="M194" s="11"/>
      <c r="N194" s="30"/>
      <c r="O194" s="37"/>
      <c r="P194" s="40"/>
    </row>
    <row r="195" spans="1:16" ht="11.25" customHeight="1" x14ac:dyDescent="0.2">
      <c r="B195" s="28"/>
      <c r="C195" s="13"/>
      <c r="D195" s="31"/>
      <c r="E195" s="13"/>
      <c r="F195" s="31"/>
      <c r="G195" s="13"/>
      <c r="H195" s="31"/>
      <c r="I195" s="13"/>
      <c r="J195" s="31"/>
      <c r="K195" s="13"/>
      <c r="L195" s="31"/>
      <c r="M195" s="13"/>
      <c r="N195" s="31"/>
      <c r="O195" s="38"/>
      <c r="P195" s="40"/>
    </row>
    <row r="196" spans="1:16" ht="11.25" customHeight="1" x14ac:dyDescent="0.2">
      <c r="A196" s="67" t="s">
        <v>347</v>
      </c>
      <c r="B196" s="48" t="s">
        <v>9</v>
      </c>
      <c r="C196" s="49">
        <f>SUM(C191:C195)</f>
        <v>0</v>
      </c>
      <c r="D196" s="48"/>
      <c r="E196" s="49">
        <f>SUM(E191:E195)</f>
        <v>0</v>
      </c>
      <c r="F196" s="48"/>
      <c r="G196" s="49">
        <f>SUM(G191:G195)</f>
        <v>0</v>
      </c>
      <c r="H196" s="48"/>
      <c r="I196" s="49">
        <f>SUM(I191:I195)</f>
        <v>0</v>
      </c>
      <c r="J196" s="48"/>
      <c r="K196" s="49">
        <f>SUM(K191:K195)</f>
        <v>0</v>
      </c>
      <c r="L196" s="48"/>
      <c r="M196" s="49">
        <f>SUM(M191:M195)</f>
        <v>0</v>
      </c>
      <c r="N196" s="48"/>
      <c r="O196" s="50">
        <f>SUM(O191:O195)</f>
        <v>0</v>
      </c>
      <c r="P196" s="51">
        <f>SUM(C196,E196,G196,I196,K196,M196,O196)</f>
        <v>0</v>
      </c>
    </row>
    <row r="197" spans="1:16" x14ac:dyDescent="0.2">
      <c r="B197" s="6"/>
      <c r="C197" s="9"/>
      <c r="D197" s="9"/>
      <c r="E197" s="9"/>
      <c r="F197" s="9"/>
      <c r="G197" s="9"/>
      <c r="H197" s="9"/>
      <c r="I197" s="9"/>
      <c r="J197" s="9"/>
      <c r="K197" s="9"/>
      <c r="L197" s="9"/>
      <c r="M197" s="9"/>
      <c r="N197" s="9"/>
      <c r="O197" s="9"/>
      <c r="P197" s="6"/>
    </row>
    <row r="198" spans="1:16" ht="15" customHeight="1" x14ac:dyDescent="0.2">
      <c r="A198" s="67" t="s">
        <v>251</v>
      </c>
      <c r="B198" s="15">
        <f ca="1">N189+1</f>
        <v>15</v>
      </c>
      <c r="C198" s="16"/>
      <c r="D198" s="15">
        <f ca="1">B198+1</f>
        <v>16</v>
      </c>
      <c r="E198" s="16"/>
      <c r="F198" s="15">
        <f ca="1">D198+1</f>
        <v>17</v>
      </c>
      <c r="G198" s="16"/>
      <c r="H198" s="15">
        <f ca="1">F198+1</f>
        <v>18</v>
      </c>
      <c r="I198" s="16"/>
      <c r="J198" s="15">
        <f ca="1">H198+1</f>
        <v>19</v>
      </c>
      <c r="K198" s="16"/>
      <c r="L198" s="15">
        <f ca="1">J198+1</f>
        <v>20</v>
      </c>
      <c r="M198" s="16"/>
      <c r="N198" s="15">
        <f ca="1">L198+1</f>
        <v>21</v>
      </c>
      <c r="O198" s="16"/>
      <c r="P198" s="42"/>
    </row>
    <row r="199" spans="1:16" ht="11.25" customHeight="1" x14ac:dyDescent="0.2">
      <c r="A199" s="67" t="s">
        <v>179</v>
      </c>
      <c r="B199" s="59" t="s">
        <v>12</v>
      </c>
      <c r="C199" s="61" t="s">
        <v>13</v>
      </c>
      <c r="D199" s="59" t="s">
        <v>12</v>
      </c>
      <c r="E199" s="61" t="s">
        <v>13</v>
      </c>
      <c r="F199" s="59" t="s">
        <v>12</v>
      </c>
      <c r="G199" s="61" t="s">
        <v>13</v>
      </c>
      <c r="H199" s="59" t="s">
        <v>12</v>
      </c>
      <c r="I199" s="61" t="s">
        <v>13</v>
      </c>
      <c r="J199" s="59" t="s">
        <v>12</v>
      </c>
      <c r="K199" s="61" t="s">
        <v>13</v>
      </c>
      <c r="L199" s="59" t="s">
        <v>12</v>
      </c>
      <c r="M199" s="61" t="s">
        <v>13</v>
      </c>
      <c r="N199" s="59" t="s">
        <v>12</v>
      </c>
      <c r="O199" s="62" t="s">
        <v>13</v>
      </c>
      <c r="P199" s="40"/>
    </row>
    <row r="200" spans="1:16" ht="11.25" customHeight="1" x14ac:dyDescent="0.2">
      <c r="A200" s="67" t="s">
        <v>196</v>
      </c>
      <c r="B200" s="29"/>
      <c r="C200" s="10"/>
      <c r="D200" s="29"/>
      <c r="E200" s="10"/>
      <c r="F200" s="29"/>
      <c r="G200" s="10"/>
      <c r="H200" s="29"/>
      <c r="I200" s="10"/>
      <c r="J200" s="29"/>
      <c r="K200" s="10"/>
      <c r="L200" s="29"/>
      <c r="M200" s="10"/>
      <c r="N200" s="29"/>
      <c r="O200" s="36"/>
      <c r="P200" s="40"/>
    </row>
    <row r="201" spans="1:16" ht="11.25" customHeight="1" x14ac:dyDescent="0.2">
      <c r="B201" s="30"/>
      <c r="C201" s="11"/>
      <c r="D201" s="30"/>
      <c r="E201" s="11"/>
      <c r="F201" s="30"/>
      <c r="G201" s="11"/>
      <c r="H201" s="30"/>
      <c r="I201" s="11"/>
      <c r="J201" s="30"/>
      <c r="K201" s="11"/>
      <c r="L201" s="30"/>
      <c r="M201" s="11"/>
      <c r="N201" s="30"/>
      <c r="O201" s="37"/>
      <c r="P201" s="40"/>
    </row>
    <row r="202" spans="1:16" ht="11.25" customHeight="1" x14ac:dyDescent="0.2">
      <c r="B202" s="30"/>
      <c r="C202" s="11"/>
      <c r="D202" s="30"/>
      <c r="E202" s="11"/>
      <c r="F202" s="30"/>
      <c r="G202" s="11"/>
      <c r="H202" s="30"/>
      <c r="I202" s="11"/>
      <c r="J202" s="30"/>
      <c r="K202" s="11"/>
      <c r="L202" s="30"/>
      <c r="M202" s="11"/>
      <c r="N202" s="30"/>
      <c r="O202" s="37"/>
      <c r="P202" s="40"/>
    </row>
    <row r="203" spans="1:16" ht="11.25" customHeight="1" x14ac:dyDescent="0.2">
      <c r="B203" s="30"/>
      <c r="C203" s="11"/>
      <c r="D203" s="30"/>
      <c r="E203" s="11"/>
      <c r="F203" s="30"/>
      <c r="G203" s="11"/>
      <c r="H203" s="30"/>
      <c r="I203" s="11"/>
      <c r="J203" s="30"/>
      <c r="K203" s="11"/>
      <c r="L203" s="30"/>
      <c r="M203" s="11"/>
      <c r="N203" s="30"/>
      <c r="O203" s="37"/>
      <c r="P203" s="40"/>
    </row>
    <row r="204" spans="1:16" ht="11.25" customHeight="1" x14ac:dyDescent="0.2">
      <c r="B204" s="31"/>
      <c r="C204" s="13"/>
      <c r="D204" s="31"/>
      <c r="E204" s="13"/>
      <c r="F204" s="31"/>
      <c r="G204" s="13"/>
      <c r="H204" s="31"/>
      <c r="I204" s="13"/>
      <c r="J204" s="31"/>
      <c r="K204" s="13"/>
      <c r="L204" s="31"/>
      <c r="M204" s="13"/>
      <c r="N204" s="31"/>
      <c r="O204" s="38"/>
      <c r="P204" s="40"/>
    </row>
    <row r="205" spans="1:16" ht="11.25" customHeight="1" x14ac:dyDescent="0.2">
      <c r="A205" s="67" t="s">
        <v>346</v>
      </c>
      <c r="B205" s="52" t="s">
        <v>9</v>
      </c>
      <c r="C205" s="49">
        <f>SUM(C200:C204)</f>
        <v>0</v>
      </c>
      <c r="D205" s="48"/>
      <c r="E205" s="49">
        <f>SUM(E200:E204)</f>
        <v>0</v>
      </c>
      <c r="F205" s="48"/>
      <c r="G205" s="49">
        <f>SUM(G200:G204)</f>
        <v>0</v>
      </c>
      <c r="H205" s="48"/>
      <c r="I205" s="49">
        <f>SUM(I200:I204)</f>
        <v>0</v>
      </c>
      <c r="J205" s="48"/>
      <c r="K205" s="49">
        <f>SUM(K200:K204)</f>
        <v>0</v>
      </c>
      <c r="L205" s="48"/>
      <c r="M205" s="49">
        <f>SUM(M200:M204)</f>
        <v>0</v>
      </c>
      <c r="N205" s="48"/>
      <c r="O205" s="50">
        <f>SUM(O200:O204)</f>
        <v>0</v>
      </c>
      <c r="P205" s="51">
        <f>SUM(C205,E205,G205,I205,K205,M205,O205)</f>
        <v>0</v>
      </c>
    </row>
    <row r="206" spans="1:16" x14ac:dyDescent="0.2">
      <c r="B206" s="6"/>
      <c r="C206" s="9"/>
      <c r="D206" s="9"/>
      <c r="E206" s="9"/>
      <c r="F206" s="9"/>
      <c r="G206" s="9"/>
      <c r="H206" s="9"/>
      <c r="I206" s="9"/>
      <c r="J206" s="9"/>
      <c r="K206" s="9"/>
      <c r="L206" s="9"/>
      <c r="M206" s="9"/>
      <c r="N206" s="9"/>
      <c r="O206" s="9"/>
      <c r="P206" s="6"/>
    </row>
    <row r="207" spans="1:16" ht="15" customHeight="1" x14ac:dyDescent="0.2">
      <c r="A207" s="67" t="s">
        <v>252</v>
      </c>
      <c r="B207" s="15">
        <f ca="1">N198+1</f>
        <v>22</v>
      </c>
      <c r="C207" s="16"/>
      <c r="D207" s="15">
        <f ca="1">B207+1</f>
        <v>23</v>
      </c>
      <c r="E207" s="16"/>
      <c r="F207" s="15">
        <f ca="1">D207+1</f>
        <v>24</v>
      </c>
      <c r="G207" s="16"/>
      <c r="H207" s="15">
        <f ca="1">F207+1</f>
        <v>25</v>
      </c>
      <c r="I207" s="16"/>
      <c r="J207" s="15">
        <f ca="1">H207+1</f>
        <v>26</v>
      </c>
      <c r="K207" s="16"/>
      <c r="L207" s="15">
        <f ca="1">J207+1</f>
        <v>27</v>
      </c>
      <c r="M207" s="16"/>
      <c r="N207" s="15">
        <f ca="1">L207+1</f>
        <v>28</v>
      </c>
      <c r="O207" s="16"/>
      <c r="P207" s="42"/>
    </row>
    <row r="208" spans="1:16" ht="11.25" customHeight="1" x14ac:dyDescent="0.2">
      <c r="A208" s="67" t="s">
        <v>178</v>
      </c>
      <c r="B208" s="59" t="s">
        <v>12</v>
      </c>
      <c r="C208" s="61" t="s">
        <v>13</v>
      </c>
      <c r="D208" s="59" t="s">
        <v>12</v>
      </c>
      <c r="E208" s="61" t="s">
        <v>13</v>
      </c>
      <c r="F208" s="59" t="s">
        <v>12</v>
      </c>
      <c r="G208" s="61" t="s">
        <v>13</v>
      </c>
      <c r="H208" s="59" t="s">
        <v>12</v>
      </c>
      <c r="I208" s="61" t="s">
        <v>13</v>
      </c>
      <c r="J208" s="59" t="s">
        <v>12</v>
      </c>
      <c r="K208" s="61" t="s">
        <v>13</v>
      </c>
      <c r="L208" s="59" t="s">
        <v>12</v>
      </c>
      <c r="M208" s="61" t="s">
        <v>13</v>
      </c>
      <c r="N208" s="59" t="s">
        <v>12</v>
      </c>
      <c r="O208" s="62" t="s">
        <v>13</v>
      </c>
      <c r="P208" s="40"/>
    </row>
    <row r="209" spans="1:16" ht="11.25" customHeight="1" x14ac:dyDescent="0.2">
      <c r="A209" s="67" t="s">
        <v>197</v>
      </c>
      <c r="B209" s="29"/>
      <c r="C209" s="10"/>
      <c r="D209" s="29"/>
      <c r="E209" s="10"/>
      <c r="F209" s="29"/>
      <c r="G209" s="10"/>
      <c r="H209" s="29"/>
      <c r="I209" s="10"/>
      <c r="J209" s="29"/>
      <c r="K209" s="10"/>
      <c r="L209" s="29"/>
      <c r="M209" s="10"/>
      <c r="N209" s="29"/>
      <c r="O209" s="36"/>
      <c r="P209" s="40"/>
    </row>
    <row r="210" spans="1:16" ht="11.25" customHeight="1" x14ac:dyDescent="0.2">
      <c r="B210" s="30"/>
      <c r="C210" s="11"/>
      <c r="D210" s="30"/>
      <c r="E210" s="11"/>
      <c r="F210" s="30"/>
      <c r="G210" s="11"/>
      <c r="H210" s="30"/>
      <c r="I210" s="11"/>
      <c r="J210" s="30"/>
      <c r="K210" s="11"/>
      <c r="L210" s="30"/>
      <c r="M210" s="11"/>
      <c r="N210" s="30"/>
      <c r="O210" s="37"/>
      <c r="P210" s="40"/>
    </row>
    <row r="211" spans="1:16" ht="11.25" customHeight="1" x14ac:dyDescent="0.2">
      <c r="B211" s="30"/>
      <c r="C211" s="11"/>
      <c r="D211" s="30"/>
      <c r="E211" s="11"/>
      <c r="F211" s="30"/>
      <c r="G211" s="11"/>
      <c r="H211" s="30"/>
      <c r="I211" s="11"/>
      <c r="J211" s="30"/>
      <c r="K211" s="11"/>
      <c r="L211" s="30"/>
      <c r="M211" s="11"/>
      <c r="N211" s="30"/>
      <c r="O211" s="37"/>
      <c r="P211" s="40"/>
    </row>
    <row r="212" spans="1:16" ht="11.25" customHeight="1" x14ac:dyDescent="0.2">
      <c r="B212" s="30"/>
      <c r="C212" s="11"/>
      <c r="D212" s="30"/>
      <c r="E212" s="11"/>
      <c r="F212" s="30"/>
      <c r="G212" s="11"/>
      <c r="H212" s="30"/>
      <c r="I212" s="11"/>
      <c r="J212" s="30"/>
      <c r="K212" s="11"/>
      <c r="L212" s="30"/>
      <c r="M212" s="11"/>
      <c r="N212" s="30"/>
      <c r="O212" s="37"/>
      <c r="P212" s="40"/>
    </row>
    <row r="213" spans="1:16" ht="11.25" customHeight="1" x14ac:dyDescent="0.2">
      <c r="B213" s="31"/>
      <c r="C213" s="13"/>
      <c r="D213" s="31"/>
      <c r="E213" s="13"/>
      <c r="F213" s="31"/>
      <c r="G213" s="13"/>
      <c r="H213" s="31"/>
      <c r="I213" s="13"/>
      <c r="J213" s="31"/>
      <c r="K213" s="13"/>
      <c r="L213" s="31"/>
      <c r="M213" s="13"/>
      <c r="N213" s="31"/>
      <c r="O213" s="38"/>
      <c r="P213" s="40"/>
    </row>
    <row r="214" spans="1:16" ht="11.25" customHeight="1" x14ac:dyDescent="0.2">
      <c r="A214" s="67" t="s">
        <v>345</v>
      </c>
      <c r="B214" s="48" t="s">
        <v>9</v>
      </c>
      <c r="C214" s="49">
        <f>SUM(C209:C213)</f>
        <v>0</v>
      </c>
      <c r="D214" s="48"/>
      <c r="E214" s="49">
        <f>SUM(E209:E213)</f>
        <v>0</v>
      </c>
      <c r="F214" s="48"/>
      <c r="G214" s="49">
        <f>SUM(G209:G213)</f>
        <v>0</v>
      </c>
      <c r="H214" s="48"/>
      <c r="I214" s="49">
        <f>SUM(I209:I213)</f>
        <v>0</v>
      </c>
      <c r="J214" s="48"/>
      <c r="K214" s="49">
        <f>SUM(K209:K213)</f>
        <v>0</v>
      </c>
      <c r="L214" s="48"/>
      <c r="M214" s="49">
        <f>SUM(M209:M213)</f>
        <v>0</v>
      </c>
      <c r="N214" s="48"/>
      <c r="O214" s="50">
        <f>SUM(O209:O213)</f>
        <v>0</v>
      </c>
      <c r="P214" s="51">
        <f>SUM(C214,E214,G214,I214,K214,M214,O214)</f>
        <v>0</v>
      </c>
    </row>
    <row r="215" spans="1:16" x14ac:dyDescent="0.2">
      <c r="B215" s="6"/>
      <c r="C215" s="9"/>
      <c r="D215" s="9"/>
      <c r="E215" s="9"/>
      <c r="F215" s="9"/>
      <c r="G215" s="9"/>
      <c r="H215" s="9"/>
      <c r="I215" s="9"/>
      <c r="J215" s="9"/>
      <c r="K215" s="9"/>
      <c r="L215" s="9"/>
      <c r="M215" s="9"/>
      <c r="N215" s="9"/>
      <c r="O215" s="9"/>
      <c r="P215" s="6"/>
    </row>
    <row r="216" spans="1:16" ht="15" customHeight="1" x14ac:dyDescent="0.2">
      <c r="A216" s="67" t="s">
        <v>253</v>
      </c>
      <c r="B216" s="15">
        <f ca="1">DAY(IF(DAY(AprSun1)=1,AprSun1+22,AprSun1+29))</f>
        <v>29</v>
      </c>
      <c r="C216" s="16"/>
      <c r="D216" s="15">
        <f ca="1">DAY(IF(DAY(AprSun1)=1,AprSun1+23,AprSun1+30))</f>
        <v>30</v>
      </c>
      <c r="E216" s="16"/>
      <c r="F216" s="15">
        <f ca="1">DAY(IF(DAY(AprSun1)=1,AprSun1+24,AprSun1+31))</f>
        <v>1</v>
      </c>
      <c r="G216" s="16"/>
      <c r="H216" s="15">
        <f ca="1">DAY(IF(DAY(AprSun1)=1,AprSun1+25,AprSun1+32))</f>
        <v>2</v>
      </c>
      <c r="I216" s="16"/>
      <c r="J216" s="15">
        <f ca="1">DAY(IF(DAY(AprSun1)=1,AprSun1+26,AprSun1+33))</f>
        <v>3</v>
      </c>
      <c r="K216" s="16"/>
      <c r="L216" s="15">
        <f ca="1">DAY(IF(DAY(AprSun1)=1,AprSun1+27,AprSun1+34))</f>
        <v>4</v>
      </c>
      <c r="M216" s="16"/>
      <c r="N216" s="15">
        <f ca="1">DAY(IF(DAY(AprSun1)=1,AprSun1+28,AprSun1+35))</f>
        <v>5</v>
      </c>
      <c r="O216" s="16"/>
      <c r="P216" s="43"/>
    </row>
    <row r="217" spans="1:16" ht="11.25" customHeight="1" x14ac:dyDescent="0.2">
      <c r="A217" s="67" t="s">
        <v>177</v>
      </c>
      <c r="B217" s="59" t="s">
        <v>12</v>
      </c>
      <c r="C217" s="61" t="s">
        <v>13</v>
      </c>
      <c r="D217" s="59" t="s">
        <v>12</v>
      </c>
      <c r="E217" s="61" t="s">
        <v>13</v>
      </c>
      <c r="F217" s="59" t="s">
        <v>12</v>
      </c>
      <c r="G217" s="61" t="s">
        <v>13</v>
      </c>
      <c r="H217" s="59" t="s">
        <v>12</v>
      </c>
      <c r="I217" s="61" t="s">
        <v>13</v>
      </c>
      <c r="J217" s="59" t="s">
        <v>12</v>
      </c>
      <c r="K217" s="61" t="s">
        <v>13</v>
      </c>
      <c r="L217" s="59" t="s">
        <v>12</v>
      </c>
      <c r="M217" s="61" t="s">
        <v>13</v>
      </c>
      <c r="N217" s="59" t="s">
        <v>12</v>
      </c>
      <c r="O217" s="62" t="s">
        <v>13</v>
      </c>
      <c r="P217" s="40"/>
    </row>
    <row r="218" spans="1:16" ht="11.25" customHeight="1" x14ac:dyDescent="0.2">
      <c r="A218" s="67" t="s">
        <v>361</v>
      </c>
      <c r="B218" s="20"/>
      <c r="C218" s="10"/>
      <c r="D218" s="24"/>
      <c r="E218" s="10"/>
      <c r="F218" s="20"/>
      <c r="G218" s="10"/>
      <c r="H218" s="20"/>
      <c r="I218" s="10"/>
      <c r="J218" s="20"/>
      <c r="K218" s="10"/>
      <c r="L218" s="20"/>
      <c r="M218" s="10"/>
      <c r="N218" s="33"/>
      <c r="O218" s="44"/>
      <c r="P218" s="40"/>
    </row>
    <row r="219" spans="1:16" ht="11.25" customHeight="1" x14ac:dyDescent="0.2">
      <c r="B219" s="21"/>
      <c r="C219" s="11"/>
      <c r="D219" s="21"/>
      <c r="E219" s="11"/>
      <c r="F219" s="21"/>
      <c r="G219" s="11"/>
      <c r="H219" s="21"/>
      <c r="I219" s="11"/>
      <c r="J219" s="21"/>
      <c r="K219" s="11"/>
      <c r="L219" s="21"/>
      <c r="M219" s="11"/>
      <c r="N219" s="34"/>
      <c r="O219" s="45"/>
      <c r="P219" s="40"/>
    </row>
    <row r="220" spans="1:16" ht="11.25" customHeight="1" x14ac:dyDescent="0.2">
      <c r="B220" s="21"/>
      <c r="C220" s="11"/>
      <c r="D220" s="21"/>
      <c r="E220" s="11"/>
      <c r="F220" s="21"/>
      <c r="G220" s="11"/>
      <c r="H220" s="21"/>
      <c r="I220" s="11"/>
      <c r="J220" s="21"/>
      <c r="K220" s="11"/>
      <c r="L220" s="21"/>
      <c r="M220" s="11"/>
      <c r="N220" s="34"/>
      <c r="O220" s="45"/>
      <c r="P220" s="40"/>
    </row>
    <row r="221" spans="1:16" ht="11.25" customHeight="1" x14ac:dyDescent="0.2">
      <c r="B221" s="21"/>
      <c r="C221" s="11"/>
      <c r="D221" s="21"/>
      <c r="E221" s="11"/>
      <c r="F221" s="21"/>
      <c r="G221" s="11"/>
      <c r="H221" s="21"/>
      <c r="I221" s="11"/>
      <c r="J221" s="21"/>
      <c r="K221" s="11"/>
      <c r="L221" s="21"/>
      <c r="M221" s="11"/>
      <c r="N221" s="34"/>
      <c r="O221" s="45"/>
      <c r="P221" s="40"/>
    </row>
    <row r="222" spans="1:16" ht="11.25" customHeight="1" x14ac:dyDescent="0.2">
      <c r="B222" s="22"/>
      <c r="C222" s="13"/>
      <c r="D222" s="22"/>
      <c r="E222" s="13"/>
      <c r="F222" s="22"/>
      <c r="G222" s="13"/>
      <c r="H222" s="22"/>
      <c r="I222" s="13"/>
      <c r="J222" s="22"/>
      <c r="K222" s="13"/>
      <c r="L222" s="22"/>
      <c r="M222" s="13"/>
      <c r="N222" s="35"/>
      <c r="O222" s="46"/>
      <c r="P222" s="40"/>
    </row>
    <row r="223" spans="1:16" ht="11.25" customHeight="1" x14ac:dyDescent="0.2">
      <c r="A223" s="67" t="s">
        <v>344</v>
      </c>
      <c r="B223" s="48" t="s">
        <v>9</v>
      </c>
      <c r="C223" s="49">
        <f>SUM(C218:C222)</f>
        <v>0</v>
      </c>
      <c r="D223" s="48"/>
      <c r="E223" s="49">
        <f>SUM(E218:E222)</f>
        <v>0</v>
      </c>
      <c r="F223" s="23"/>
      <c r="G223" s="49">
        <f>SUM(G218:G222)</f>
        <v>0</v>
      </c>
      <c r="H223" s="23"/>
      <c r="I223" s="49">
        <f>SUM(I218:I222)</f>
        <v>0</v>
      </c>
      <c r="J223" s="23"/>
      <c r="K223" s="49">
        <f>SUM(K218:K222)</f>
        <v>0</v>
      </c>
      <c r="L223" s="23"/>
      <c r="M223" s="49">
        <f>SUM(M218:M222)</f>
        <v>0</v>
      </c>
      <c r="N223" s="23"/>
      <c r="O223" s="50">
        <f>SUM(O218:O222)</f>
        <v>0</v>
      </c>
      <c r="P223" s="51">
        <f ca="1">SUMIF(B216:N216,"&gt;="&amp;15,C223:O223)</f>
        <v>0</v>
      </c>
    </row>
    <row r="224" spans="1:16" x14ac:dyDescent="0.2">
      <c r="B224" s="6"/>
      <c r="C224" s="9"/>
      <c r="D224" s="9"/>
      <c r="E224" s="9"/>
      <c r="F224" s="9"/>
      <c r="G224" s="9"/>
      <c r="H224" s="9"/>
      <c r="I224" s="9"/>
      <c r="J224" s="9"/>
      <c r="K224" s="9"/>
      <c r="L224" s="9"/>
      <c r="M224" s="9"/>
      <c r="N224" s="9"/>
      <c r="O224" s="9"/>
      <c r="P224" s="6"/>
    </row>
    <row r="225" spans="1:16" ht="15" customHeight="1" x14ac:dyDescent="0.2">
      <c r="A225" s="67" t="s">
        <v>254</v>
      </c>
      <c r="B225" s="15">
        <f ca="1">DAY(IF(DAY(AprSun1)=1,AprSun1+29,AprSun1+36))</f>
        <v>6</v>
      </c>
      <c r="C225" s="14"/>
      <c r="D225" s="15">
        <f ca="1">DAY(IF(DAY(AprSun1)=1,AprSun1+30,AprSun1+37))</f>
        <v>7</v>
      </c>
      <c r="E225" s="16"/>
      <c r="F225" s="12">
        <f ca="1">DAY(IF(DAY(AprSun1)=1,AprSun1+31,AprSun1+38))</f>
        <v>8</v>
      </c>
      <c r="G225" s="16"/>
      <c r="H225" s="15">
        <f ca="1">DAY(IF(DAY(AprSun1)=1,AprSun1+32,AprSun1+39))</f>
        <v>9</v>
      </c>
      <c r="I225" s="16"/>
      <c r="J225" s="15">
        <f ca="1">DAY(IF(DAY(AprSun1)=1,AprSun1+33,AprSun1+40))</f>
        <v>10</v>
      </c>
      <c r="K225" s="16"/>
      <c r="L225" s="15">
        <f ca="1">DAY(IF(DAY(AprSun1)=1,AprSun1+34,AprSun1+41))</f>
        <v>11</v>
      </c>
      <c r="M225" s="16"/>
      <c r="N225" s="15">
        <f ca="1">DAY(IF(DAY(AprSun1)=1,AprSun1+35,AprSun1+42))</f>
        <v>12</v>
      </c>
      <c r="O225" s="16"/>
      <c r="P225" s="43"/>
    </row>
    <row r="226" spans="1:16" ht="11.25" customHeight="1" x14ac:dyDescent="0.2">
      <c r="A226" s="67" t="s">
        <v>176</v>
      </c>
      <c r="B226" s="59" t="s">
        <v>12</v>
      </c>
      <c r="C226" s="61" t="s">
        <v>13</v>
      </c>
      <c r="D226" s="59" t="s">
        <v>12</v>
      </c>
      <c r="E226" s="61" t="s">
        <v>13</v>
      </c>
      <c r="F226" s="59" t="s">
        <v>12</v>
      </c>
      <c r="G226" s="61" t="s">
        <v>13</v>
      </c>
      <c r="H226" s="59" t="s">
        <v>12</v>
      </c>
      <c r="I226" s="61" t="s">
        <v>13</v>
      </c>
      <c r="J226" s="59" t="s">
        <v>12</v>
      </c>
      <c r="K226" s="61" t="s">
        <v>13</v>
      </c>
      <c r="L226" s="59" t="s">
        <v>12</v>
      </c>
      <c r="M226" s="61" t="s">
        <v>13</v>
      </c>
      <c r="N226" s="59" t="s">
        <v>12</v>
      </c>
      <c r="O226" s="62" t="s">
        <v>13</v>
      </c>
      <c r="P226" s="40"/>
    </row>
    <row r="227" spans="1:16" ht="11.25" customHeight="1" x14ac:dyDescent="0.2">
      <c r="A227" s="67" t="s">
        <v>198</v>
      </c>
      <c r="B227" s="20"/>
      <c r="C227" s="10"/>
      <c r="D227" s="24"/>
      <c r="E227" s="10"/>
      <c r="F227" s="20"/>
      <c r="G227" s="10"/>
      <c r="H227" s="20"/>
      <c r="I227" s="10"/>
      <c r="J227" s="20"/>
      <c r="K227" s="10"/>
      <c r="L227" s="20"/>
      <c r="M227" s="10"/>
      <c r="N227" s="20"/>
      <c r="O227" s="36"/>
      <c r="P227" s="40"/>
    </row>
    <row r="228" spans="1:16" ht="11.25" customHeight="1" x14ac:dyDescent="0.2">
      <c r="B228" s="21"/>
      <c r="C228" s="11"/>
      <c r="D228" s="21"/>
      <c r="E228" s="11"/>
      <c r="F228" s="21"/>
      <c r="G228" s="11"/>
      <c r="H228" s="21"/>
      <c r="I228" s="11"/>
      <c r="J228" s="21"/>
      <c r="K228" s="11"/>
      <c r="L228" s="21"/>
      <c r="M228" s="11"/>
      <c r="N228" s="21"/>
      <c r="O228" s="37"/>
      <c r="P228" s="40"/>
    </row>
    <row r="229" spans="1:16" ht="11.25" customHeight="1" x14ac:dyDescent="0.2">
      <c r="B229" s="21"/>
      <c r="C229" s="11"/>
      <c r="D229" s="21"/>
      <c r="E229" s="11"/>
      <c r="F229" s="21"/>
      <c r="G229" s="11"/>
      <c r="H229" s="21"/>
      <c r="I229" s="11"/>
      <c r="J229" s="21"/>
      <c r="K229" s="11"/>
      <c r="L229" s="21"/>
      <c r="M229" s="11"/>
      <c r="N229" s="21"/>
      <c r="O229" s="37"/>
      <c r="P229" s="40"/>
    </row>
    <row r="230" spans="1:16" ht="11.25" customHeight="1" x14ac:dyDescent="0.2">
      <c r="B230" s="21"/>
      <c r="C230" s="11"/>
      <c r="D230" s="21"/>
      <c r="E230" s="11"/>
      <c r="F230" s="21"/>
      <c r="G230" s="11"/>
      <c r="H230" s="21"/>
      <c r="I230" s="11"/>
      <c r="J230" s="21"/>
      <c r="K230" s="11"/>
      <c r="L230" s="21"/>
      <c r="M230" s="11"/>
      <c r="N230" s="21"/>
      <c r="O230" s="37"/>
      <c r="P230" s="40"/>
    </row>
    <row r="231" spans="1:16" ht="11.25" customHeight="1" x14ac:dyDescent="0.2">
      <c r="B231" s="22"/>
      <c r="C231" s="13"/>
      <c r="D231" s="22"/>
      <c r="E231" s="13"/>
      <c r="F231" s="22"/>
      <c r="G231" s="13"/>
      <c r="H231" s="22"/>
      <c r="I231" s="13"/>
      <c r="J231" s="22"/>
      <c r="K231" s="13"/>
      <c r="L231" s="22"/>
      <c r="M231" s="13"/>
      <c r="N231" s="22"/>
      <c r="O231" s="38"/>
      <c r="P231" s="40"/>
    </row>
    <row r="232" spans="1:16" ht="11.25" customHeight="1" x14ac:dyDescent="0.2">
      <c r="A232" s="67" t="s">
        <v>343</v>
      </c>
      <c r="B232" s="48" t="s">
        <v>9</v>
      </c>
      <c r="C232" s="49">
        <f>SUM(C227:C231)</f>
        <v>0</v>
      </c>
      <c r="D232" s="23"/>
      <c r="E232" s="49">
        <f>SUM(E227:E231)</f>
        <v>0</v>
      </c>
      <c r="F232" s="23"/>
      <c r="G232" s="49">
        <f>SUM(G227:G231)</f>
        <v>0</v>
      </c>
      <c r="H232" s="23"/>
      <c r="I232" s="49">
        <f>SUM(I227:I231)</f>
        <v>0</v>
      </c>
      <c r="J232" s="23"/>
      <c r="K232" s="49">
        <f>SUM(K227:K231)</f>
        <v>0</v>
      </c>
      <c r="L232" s="23"/>
      <c r="M232" s="49">
        <f>SUM(M227:M231)</f>
        <v>0</v>
      </c>
      <c r="N232" s="23"/>
      <c r="O232" s="50">
        <f>SUM(O227:O231)</f>
        <v>0</v>
      </c>
      <c r="P232" s="51">
        <f ca="1">SUMIF(B225:N225,"&gt;="&amp;15,C232:O232)</f>
        <v>0</v>
      </c>
    </row>
    <row r="233" spans="1:16" ht="17.25" customHeight="1" x14ac:dyDescent="0.2"/>
    <row r="234" spans="1:16" ht="12" customHeight="1" x14ac:dyDescent="0.2">
      <c r="A234" s="67" t="s">
        <v>97</v>
      </c>
      <c r="B234" s="79" t="s">
        <v>20</v>
      </c>
      <c r="C234" s="79"/>
      <c r="D234" s="79"/>
      <c r="E234" s="79"/>
      <c r="F234"/>
      <c r="G234" s="4"/>
      <c r="H234"/>
      <c r="I234" s="4"/>
      <c r="J234"/>
      <c r="K234" s="4"/>
      <c r="L234" s="80" t="s">
        <v>15</v>
      </c>
      <c r="M234" s="80"/>
      <c r="N234" s="80" t="s">
        <v>16</v>
      </c>
      <c r="O234" s="80"/>
      <c r="P234"/>
    </row>
    <row r="235" spans="1:16" ht="25.5" customHeight="1" x14ac:dyDescent="0.2">
      <c r="A235" s="67" t="s">
        <v>102</v>
      </c>
      <c r="B235" s="79"/>
      <c r="C235" s="79"/>
      <c r="D235" s="79"/>
      <c r="E235" s="79"/>
      <c r="F235" s="3" t="str">
        <f ca="1">IFERROR(WEEKDAY(DATEVALUE(B234&amp;" 1, "&amp;Year1)),"")</f>
        <v/>
      </c>
      <c r="G235" s="4"/>
      <c r="H235"/>
      <c r="I235" s="7"/>
      <c r="J235" s="8"/>
      <c r="K235" s="4"/>
      <c r="L235" s="81">
        <f ca="1">SUM(P245,P254,P263,P272,P281,P290)</f>
        <v>0</v>
      </c>
      <c r="M235" s="82"/>
      <c r="N235" s="81">
        <f ca="1">SUM(P:P)</f>
        <v>439.95</v>
      </c>
      <c r="O235" s="83"/>
      <c r="P235"/>
    </row>
    <row r="236" spans="1:16" ht="9" customHeight="1" x14ac:dyDescent="0.2">
      <c r="A236" s="67" t="s">
        <v>362</v>
      </c>
      <c r="B236" s="70">
        <v>1</v>
      </c>
      <c r="C236" s="70"/>
      <c r="D236" s="70">
        <v>2</v>
      </c>
      <c r="E236" s="70"/>
      <c r="F236" s="70">
        <v>3</v>
      </c>
      <c r="G236" s="70"/>
      <c r="H236" s="70">
        <v>4</v>
      </c>
      <c r="I236" s="70"/>
      <c r="J236" s="70">
        <v>5</v>
      </c>
      <c r="K236" s="70"/>
      <c r="L236" s="70">
        <v>6</v>
      </c>
      <c r="M236" s="70"/>
      <c r="N236" s="70">
        <v>7</v>
      </c>
      <c r="O236" s="70"/>
      <c r="P236" s="2"/>
    </row>
    <row r="237" spans="1:16" ht="15" customHeight="1" x14ac:dyDescent="0.2">
      <c r="A237" s="67" t="s">
        <v>117</v>
      </c>
      <c r="B237" s="71" t="s">
        <v>0</v>
      </c>
      <c r="C237" s="72"/>
      <c r="D237" s="73" t="s">
        <v>1</v>
      </c>
      <c r="E237" s="74" t="e">
        <f ca="1">IF(WEEKDAY(DATEVALUE(Month1&amp;" 1, "&amp;Year1))=COLUMN(#REF!),1,IF(LEN(C237)&gt;0,C237+1,""))</f>
        <v>#VALUE!</v>
      </c>
      <c r="F237" s="72" t="s">
        <v>2</v>
      </c>
      <c r="G237" s="72" t="e">
        <f ca="1">IF(WEEKDAY(DATEVALUE(Month1&amp;" 1, "&amp;Year1))=COLUMN(#REF!),1,IF(LEN(E237)&gt;0,E237+1,""))</f>
        <v>#VALUE!</v>
      </c>
      <c r="H237" s="73" t="s">
        <v>3</v>
      </c>
      <c r="I237" s="74" t="e">
        <f ca="1">IF(WEEKDAY(DATEVALUE(Month1&amp;" 1, "&amp;Year1))=COLUMN(#REF!),1,IF(LEN(G237)&gt;0,G237+1,""))</f>
        <v>#VALUE!</v>
      </c>
      <c r="J237" s="75" t="s">
        <v>4</v>
      </c>
      <c r="K237" s="76" t="e">
        <f ca="1">IF(WEEKDAY(DATEVALUE(Month1&amp;" 1, "&amp;Year1))=COLUMN(#REF!),1,IF(LEN(I237)&gt;0,I237+1,""))</f>
        <v>#VALUE!</v>
      </c>
      <c r="L237" s="77" t="s">
        <v>5</v>
      </c>
      <c r="M237" s="78" t="e">
        <f ca="1">IF(WEEKDAY(DATEVALUE(Month1&amp;" 1, "&amp;Year1))=COLUMN(#REF!),1,IF(LEN(K237)&gt;0,K237+1,""))</f>
        <v>#VALUE!</v>
      </c>
      <c r="N237" s="77" t="s">
        <v>6</v>
      </c>
      <c r="O237" s="78" t="e">
        <f ca="1">IF(WEEKDAY(DATEVALUE(Month1&amp;" 1, "&amp;Year1))=COLUMN(#REF!),1,IF(LEN(M237)&gt;0,M237+1,""))</f>
        <v>#VALUE!</v>
      </c>
      <c r="P237" s="64" t="s">
        <v>7</v>
      </c>
    </row>
    <row r="238" spans="1:16" ht="15" customHeight="1" x14ac:dyDescent="0.2">
      <c r="A238" s="67" t="s">
        <v>363</v>
      </c>
      <c r="B238" s="17">
        <f ca="1">DAY(IF(DAY(MaySun1)=1,MaySun1-6,MaySun1+1))</f>
        <v>29</v>
      </c>
      <c r="C238" s="19"/>
      <c r="D238" s="25">
        <f ca="1">DAY(IF(DAY(MaySun1)=1,MaySun1-5,MaySun1+2))</f>
        <v>30</v>
      </c>
      <c r="E238" s="19"/>
      <c r="F238" s="25">
        <f ca="1">DAY(IF(DAY(MaySun1)=1,MaySun1-4,MaySun1+3))</f>
        <v>1</v>
      </c>
      <c r="G238" s="19"/>
      <c r="H238" s="25">
        <f ca="1">DAY(IF(DAY(MaySun1)=1,MaySun1-3,MaySun1+4))</f>
        <v>2</v>
      </c>
      <c r="I238" s="19"/>
      <c r="J238" s="25">
        <f ca="1">DAY(IF(DAY(MaySun1)=1,MaySun1-2,MaySun1+5))</f>
        <v>3</v>
      </c>
      <c r="K238" s="19"/>
      <c r="L238" s="25">
        <f ca="1">DAY(IF(DAY(MaySun1)=1,MaySun1-1,MaySun1+6))</f>
        <v>4</v>
      </c>
      <c r="M238" s="19"/>
      <c r="N238" s="32">
        <f ca="1">DAY(IF(DAY(MaySun1)=1,MaySun1,MaySun1+7))</f>
        <v>5</v>
      </c>
      <c r="O238" s="18"/>
      <c r="P238" s="39"/>
    </row>
    <row r="239" spans="1:16" ht="11.25" customHeight="1" x14ac:dyDescent="0.2">
      <c r="A239" s="67" t="s">
        <v>175</v>
      </c>
      <c r="B239" s="63" t="s">
        <v>12</v>
      </c>
      <c r="C239" s="58" t="s">
        <v>13</v>
      </c>
      <c r="D239" s="57" t="s">
        <v>12</v>
      </c>
      <c r="E239" s="58" t="s">
        <v>13</v>
      </c>
      <c r="F239" s="57" t="s">
        <v>12</v>
      </c>
      <c r="G239" s="58" t="s">
        <v>13</v>
      </c>
      <c r="H239" s="57" t="s">
        <v>12</v>
      </c>
      <c r="I239" s="58" t="s">
        <v>13</v>
      </c>
      <c r="J239" s="57" t="s">
        <v>12</v>
      </c>
      <c r="K239" s="58" t="s">
        <v>13</v>
      </c>
      <c r="L239" s="57" t="s">
        <v>12</v>
      </c>
      <c r="M239" s="58" t="s">
        <v>13</v>
      </c>
      <c r="N239" s="59" t="s">
        <v>12</v>
      </c>
      <c r="O239" s="60" t="s">
        <v>13</v>
      </c>
      <c r="P239" s="40"/>
    </row>
    <row r="240" spans="1:16" ht="11.25" customHeight="1" x14ac:dyDescent="0.2">
      <c r="A240" s="67" t="s">
        <v>199</v>
      </c>
      <c r="B240" s="20"/>
      <c r="C240" s="10"/>
      <c r="D240" s="24"/>
      <c r="E240" s="10"/>
      <c r="F240" s="20"/>
      <c r="G240" s="10"/>
      <c r="H240" s="20"/>
      <c r="I240" s="10"/>
      <c r="J240" s="20"/>
      <c r="K240" s="10"/>
      <c r="L240" s="20"/>
      <c r="M240" s="10"/>
      <c r="N240" s="20"/>
      <c r="O240" s="36"/>
      <c r="P240" s="40"/>
    </row>
    <row r="241" spans="1:16" ht="11.25" customHeight="1" x14ac:dyDescent="0.2">
      <c r="B241" s="21"/>
      <c r="C241" s="11"/>
      <c r="D241" s="21"/>
      <c r="E241" s="11"/>
      <c r="F241" s="21"/>
      <c r="G241" s="11"/>
      <c r="H241" s="21"/>
      <c r="I241" s="11"/>
      <c r="J241" s="21"/>
      <c r="K241" s="11"/>
      <c r="L241" s="21"/>
      <c r="M241" s="11"/>
      <c r="N241" s="21"/>
      <c r="O241" s="37"/>
      <c r="P241" s="40"/>
    </row>
    <row r="242" spans="1:16" ht="11.25" customHeight="1" x14ac:dyDescent="0.2">
      <c r="B242" s="21"/>
      <c r="C242" s="11"/>
      <c r="D242" s="21"/>
      <c r="E242" s="11"/>
      <c r="F242" s="21"/>
      <c r="G242" s="11"/>
      <c r="H242" s="21"/>
      <c r="I242" s="11"/>
      <c r="J242" s="21"/>
      <c r="K242" s="11"/>
      <c r="L242" s="21"/>
      <c r="M242" s="11"/>
      <c r="N242" s="21"/>
      <c r="O242" s="37"/>
      <c r="P242" s="40"/>
    </row>
    <row r="243" spans="1:16" ht="11.25" customHeight="1" x14ac:dyDescent="0.2">
      <c r="B243" s="21"/>
      <c r="C243" s="11"/>
      <c r="D243" s="21"/>
      <c r="E243" s="11"/>
      <c r="F243" s="21"/>
      <c r="G243" s="11"/>
      <c r="H243" s="21"/>
      <c r="I243" s="11"/>
      <c r="J243" s="21"/>
      <c r="K243" s="11"/>
      <c r="L243" s="21"/>
      <c r="M243" s="11"/>
      <c r="N243" s="21"/>
      <c r="O243" s="37"/>
      <c r="P243" s="40"/>
    </row>
    <row r="244" spans="1:16" ht="11.25" customHeight="1" x14ac:dyDescent="0.2">
      <c r="B244" s="22"/>
      <c r="C244" s="13"/>
      <c r="D244" s="22"/>
      <c r="E244" s="13"/>
      <c r="F244" s="22"/>
      <c r="G244" s="13"/>
      <c r="H244" s="22"/>
      <c r="I244" s="13"/>
      <c r="J244" s="22"/>
      <c r="K244" s="13"/>
      <c r="L244" s="22"/>
      <c r="M244" s="13"/>
      <c r="N244" s="22"/>
      <c r="O244" s="38"/>
      <c r="P244" s="40"/>
    </row>
    <row r="245" spans="1:16" ht="11.25" customHeight="1" x14ac:dyDescent="0.2">
      <c r="A245" s="67" t="s">
        <v>342</v>
      </c>
      <c r="B245" s="48" t="s">
        <v>9</v>
      </c>
      <c r="C245" s="49">
        <f>SUM(C240:C244)</f>
        <v>0</v>
      </c>
      <c r="D245" s="23"/>
      <c r="E245" s="49">
        <f>SUM(E240:E244)</f>
        <v>0</v>
      </c>
      <c r="F245" s="48"/>
      <c r="G245" s="49">
        <f>SUM(G240:G244)</f>
        <v>0</v>
      </c>
      <c r="H245" s="48"/>
      <c r="I245" s="49">
        <f>SUM(I240:I244)</f>
        <v>0</v>
      </c>
      <c r="J245" s="48"/>
      <c r="K245" s="49">
        <f>SUM(K240:K244)</f>
        <v>0</v>
      </c>
      <c r="L245" s="48"/>
      <c r="M245" s="49">
        <f>SUM(M240:M244)</f>
        <v>0</v>
      </c>
      <c r="N245" s="48"/>
      <c r="O245" s="50">
        <f>SUM(O240:O244)</f>
        <v>0</v>
      </c>
      <c r="P245" s="51">
        <f ca="1">SUMIF(B238:N238,"&lt;8",C245:O245)</f>
        <v>0</v>
      </c>
    </row>
    <row r="246" spans="1:16" x14ac:dyDescent="0.2">
      <c r="B246" s="6"/>
      <c r="C246" s="9"/>
      <c r="D246" s="9"/>
      <c r="E246" s="9"/>
      <c r="F246" s="9"/>
      <c r="G246" s="9"/>
      <c r="H246" s="9"/>
      <c r="I246" s="9"/>
      <c r="J246" s="9"/>
      <c r="K246" s="9"/>
      <c r="L246" s="9"/>
      <c r="M246" s="9"/>
      <c r="N246" s="9"/>
      <c r="O246" s="9"/>
      <c r="P246" s="6"/>
    </row>
    <row r="247" spans="1:16" ht="15" customHeight="1" x14ac:dyDescent="0.2">
      <c r="A247" s="67" t="s">
        <v>255</v>
      </c>
      <c r="B247" s="15">
        <f ca="1">N238+1</f>
        <v>6</v>
      </c>
      <c r="C247" s="16"/>
      <c r="D247" s="15">
        <f ca="1">B247+1</f>
        <v>7</v>
      </c>
      <c r="E247" s="16"/>
      <c r="F247" s="15">
        <f ca="1">D247+1</f>
        <v>8</v>
      </c>
      <c r="G247" s="16"/>
      <c r="H247" s="15">
        <f ca="1">F247+1</f>
        <v>9</v>
      </c>
      <c r="I247" s="16"/>
      <c r="J247" s="15">
        <f ca="1">H247+1</f>
        <v>10</v>
      </c>
      <c r="K247" s="16"/>
      <c r="L247" s="15">
        <f ca="1">J247+1</f>
        <v>11</v>
      </c>
      <c r="M247" s="16"/>
      <c r="N247" s="15">
        <f ca="1">L247+1</f>
        <v>12</v>
      </c>
      <c r="O247" s="16"/>
      <c r="P247" s="41"/>
    </row>
    <row r="248" spans="1:16" ht="11.25" customHeight="1" x14ac:dyDescent="0.2">
      <c r="A248" s="67" t="s">
        <v>174</v>
      </c>
      <c r="B248" s="59" t="s">
        <v>12</v>
      </c>
      <c r="C248" s="61" t="s">
        <v>13</v>
      </c>
      <c r="D248" s="59" t="s">
        <v>12</v>
      </c>
      <c r="E248" s="61" t="s">
        <v>13</v>
      </c>
      <c r="F248" s="59" t="s">
        <v>12</v>
      </c>
      <c r="G248" s="61" t="s">
        <v>13</v>
      </c>
      <c r="H248" s="59" t="s">
        <v>12</v>
      </c>
      <c r="I248" s="61" t="s">
        <v>13</v>
      </c>
      <c r="J248" s="59" t="s">
        <v>12</v>
      </c>
      <c r="K248" s="61" t="s">
        <v>13</v>
      </c>
      <c r="L248" s="59" t="s">
        <v>12</v>
      </c>
      <c r="M248" s="61" t="s">
        <v>13</v>
      </c>
      <c r="N248" s="59" t="s">
        <v>12</v>
      </c>
      <c r="O248" s="62" t="s">
        <v>13</v>
      </c>
      <c r="P248" s="40"/>
    </row>
    <row r="249" spans="1:16" ht="11.25" customHeight="1" x14ac:dyDescent="0.2">
      <c r="A249" s="67" t="s">
        <v>200</v>
      </c>
      <c r="B249" s="26"/>
      <c r="C249" s="10"/>
      <c r="D249" s="29"/>
      <c r="E249" s="10"/>
      <c r="F249" s="29"/>
      <c r="G249" s="10"/>
      <c r="H249" s="29"/>
      <c r="I249" s="10"/>
      <c r="J249" s="29"/>
      <c r="K249" s="10"/>
      <c r="L249" s="29"/>
      <c r="M249" s="10"/>
      <c r="N249" s="29"/>
      <c r="O249" s="36"/>
      <c r="P249" s="40"/>
    </row>
    <row r="250" spans="1:16" ht="11.25" customHeight="1" x14ac:dyDescent="0.2">
      <c r="B250" s="27"/>
      <c r="C250" s="11"/>
      <c r="D250" s="30"/>
      <c r="E250" s="11"/>
      <c r="F250" s="30"/>
      <c r="G250" s="11"/>
      <c r="H250" s="30"/>
      <c r="I250" s="11"/>
      <c r="J250" s="30"/>
      <c r="K250" s="11"/>
      <c r="L250" s="30"/>
      <c r="M250" s="11"/>
      <c r="N250" s="30"/>
      <c r="O250" s="37"/>
      <c r="P250" s="40"/>
    </row>
    <row r="251" spans="1:16" ht="11.25" customHeight="1" x14ac:dyDescent="0.2">
      <c r="B251" s="27"/>
      <c r="C251" s="11"/>
      <c r="D251" s="30"/>
      <c r="E251" s="11"/>
      <c r="F251" s="30"/>
      <c r="G251" s="11"/>
      <c r="H251" s="30"/>
      <c r="I251" s="11"/>
      <c r="J251" s="30"/>
      <c r="K251" s="11"/>
      <c r="L251" s="30"/>
      <c r="M251" s="11"/>
      <c r="N251" s="30"/>
      <c r="O251" s="37"/>
      <c r="P251" s="40"/>
    </row>
    <row r="252" spans="1:16" ht="11.25" customHeight="1" x14ac:dyDescent="0.2">
      <c r="B252" s="27"/>
      <c r="C252" s="11"/>
      <c r="D252" s="30"/>
      <c r="E252" s="11"/>
      <c r="F252" s="30"/>
      <c r="G252" s="11"/>
      <c r="H252" s="30"/>
      <c r="I252" s="11"/>
      <c r="J252" s="30"/>
      <c r="K252" s="11"/>
      <c r="L252" s="30"/>
      <c r="M252" s="11"/>
      <c r="N252" s="30"/>
      <c r="O252" s="37"/>
      <c r="P252" s="40"/>
    </row>
    <row r="253" spans="1:16" ht="11.25" customHeight="1" x14ac:dyDescent="0.2">
      <c r="B253" s="28"/>
      <c r="C253" s="13"/>
      <c r="D253" s="31"/>
      <c r="E253" s="13"/>
      <c r="F253" s="31"/>
      <c r="G253" s="13"/>
      <c r="H253" s="31"/>
      <c r="I253" s="13"/>
      <c r="J253" s="31"/>
      <c r="K253" s="13"/>
      <c r="L253" s="31"/>
      <c r="M253" s="13"/>
      <c r="N253" s="31"/>
      <c r="O253" s="38"/>
      <c r="P253" s="40"/>
    </row>
    <row r="254" spans="1:16" ht="11.25" customHeight="1" x14ac:dyDescent="0.2">
      <c r="A254" s="67" t="s">
        <v>341</v>
      </c>
      <c r="B254" s="48" t="s">
        <v>9</v>
      </c>
      <c r="C254" s="49">
        <f>SUM(C249:C253)</f>
        <v>0</v>
      </c>
      <c r="D254" s="48"/>
      <c r="E254" s="49">
        <f>SUM(E249:E253)</f>
        <v>0</v>
      </c>
      <c r="F254" s="48"/>
      <c r="G254" s="49">
        <f>SUM(G249:G253)</f>
        <v>0</v>
      </c>
      <c r="H254" s="48"/>
      <c r="I254" s="49">
        <f>SUM(I249:I253)</f>
        <v>0</v>
      </c>
      <c r="J254" s="48"/>
      <c r="K254" s="49">
        <f>SUM(K249:K253)</f>
        <v>0</v>
      </c>
      <c r="L254" s="48"/>
      <c r="M254" s="49">
        <f>SUM(M249:M253)</f>
        <v>0</v>
      </c>
      <c r="N254" s="48"/>
      <c r="O254" s="50">
        <f>SUM(O249:O253)</f>
        <v>0</v>
      </c>
      <c r="P254" s="51">
        <f>SUM(C254,E254,G254,I254,K254,M254,O254)</f>
        <v>0</v>
      </c>
    </row>
    <row r="255" spans="1:16" x14ac:dyDescent="0.2">
      <c r="B255" s="6"/>
      <c r="C255" s="9"/>
      <c r="D255" s="9"/>
      <c r="E255" s="9"/>
      <c r="F255" s="9"/>
      <c r="G255" s="9"/>
      <c r="H255" s="9"/>
      <c r="I255" s="9"/>
      <c r="J255" s="9"/>
      <c r="K255" s="9"/>
      <c r="L255" s="9"/>
      <c r="M255" s="9"/>
      <c r="N255" s="9"/>
      <c r="O255" s="9"/>
      <c r="P255" s="6"/>
    </row>
    <row r="256" spans="1:16" ht="15" customHeight="1" x14ac:dyDescent="0.2">
      <c r="A256" s="67" t="s">
        <v>256</v>
      </c>
      <c r="B256" s="15">
        <f ca="1">N247+1</f>
        <v>13</v>
      </c>
      <c r="C256" s="16"/>
      <c r="D256" s="15">
        <f ca="1">B256+1</f>
        <v>14</v>
      </c>
      <c r="E256" s="16"/>
      <c r="F256" s="15">
        <f ca="1">D256+1</f>
        <v>15</v>
      </c>
      <c r="G256" s="16"/>
      <c r="H256" s="15">
        <f ca="1">F256+1</f>
        <v>16</v>
      </c>
      <c r="I256" s="16"/>
      <c r="J256" s="15">
        <f ca="1">H256+1</f>
        <v>17</v>
      </c>
      <c r="K256" s="16"/>
      <c r="L256" s="15">
        <f ca="1">J256+1</f>
        <v>18</v>
      </c>
      <c r="M256" s="16"/>
      <c r="N256" s="15">
        <f ca="1">L256+1</f>
        <v>19</v>
      </c>
      <c r="O256" s="16"/>
      <c r="P256" s="42"/>
    </row>
    <row r="257" spans="1:16" ht="11.25" customHeight="1" x14ac:dyDescent="0.2">
      <c r="A257" s="67" t="s">
        <v>173</v>
      </c>
      <c r="B257" s="59" t="s">
        <v>12</v>
      </c>
      <c r="C257" s="61" t="s">
        <v>13</v>
      </c>
      <c r="D257" s="59" t="s">
        <v>12</v>
      </c>
      <c r="E257" s="61" t="s">
        <v>13</v>
      </c>
      <c r="F257" s="59" t="s">
        <v>12</v>
      </c>
      <c r="G257" s="61" t="s">
        <v>13</v>
      </c>
      <c r="H257" s="59" t="s">
        <v>12</v>
      </c>
      <c r="I257" s="61" t="s">
        <v>13</v>
      </c>
      <c r="J257" s="59" t="s">
        <v>12</v>
      </c>
      <c r="K257" s="61" t="s">
        <v>13</v>
      </c>
      <c r="L257" s="59" t="s">
        <v>12</v>
      </c>
      <c r="M257" s="61" t="s">
        <v>13</v>
      </c>
      <c r="N257" s="59" t="s">
        <v>12</v>
      </c>
      <c r="O257" s="62" t="s">
        <v>13</v>
      </c>
      <c r="P257" s="40"/>
    </row>
    <row r="258" spans="1:16" ht="11.25" customHeight="1" x14ac:dyDescent="0.2">
      <c r="A258" s="67" t="s">
        <v>201</v>
      </c>
      <c r="B258" s="29"/>
      <c r="C258" s="10"/>
      <c r="D258" s="29"/>
      <c r="E258" s="10"/>
      <c r="F258" s="29"/>
      <c r="G258" s="10"/>
      <c r="H258" s="29"/>
      <c r="I258" s="10"/>
      <c r="J258" s="29"/>
      <c r="K258" s="10"/>
      <c r="L258" s="29"/>
      <c r="M258" s="10"/>
      <c r="N258" s="29"/>
      <c r="O258" s="36"/>
      <c r="P258" s="40"/>
    </row>
    <row r="259" spans="1:16" ht="11.25" customHeight="1" x14ac:dyDescent="0.2">
      <c r="B259" s="30"/>
      <c r="C259" s="11"/>
      <c r="D259" s="30"/>
      <c r="E259" s="11"/>
      <c r="F259" s="30"/>
      <c r="G259" s="11"/>
      <c r="H259" s="30"/>
      <c r="I259" s="11"/>
      <c r="J259" s="30"/>
      <c r="K259" s="11"/>
      <c r="L259" s="30"/>
      <c r="M259" s="11"/>
      <c r="N259" s="30"/>
      <c r="O259" s="37"/>
      <c r="P259" s="40"/>
    </row>
    <row r="260" spans="1:16" ht="11.25" customHeight="1" x14ac:dyDescent="0.2">
      <c r="B260" s="30"/>
      <c r="C260" s="11"/>
      <c r="D260" s="30"/>
      <c r="E260" s="11"/>
      <c r="F260" s="30"/>
      <c r="G260" s="11"/>
      <c r="H260" s="30"/>
      <c r="I260" s="11"/>
      <c r="J260" s="30"/>
      <c r="K260" s="11"/>
      <c r="L260" s="30"/>
      <c r="M260" s="11"/>
      <c r="N260" s="30"/>
      <c r="O260" s="37"/>
      <c r="P260" s="40"/>
    </row>
    <row r="261" spans="1:16" ht="11.25" customHeight="1" x14ac:dyDescent="0.2">
      <c r="B261" s="30"/>
      <c r="C261" s="11"/>
      <c r="D261" s="30"/>
      <c r="E261" s="11"/>
      <c r="F261" s="30"/>
      <c r="G261" s="11"/>
      <c r="H261" s="30"/>
      <c r="I261" s="11"/>
      <c r="J261" s="30"/>
      <c r="K261" s="11"/>
      <c r="L261" s="30"/>
      <c r="M261" s="11"/>
      <c r="N261" s="30"/>
      <c r="O261" s="37"/>
      <c r="P261" s="40"/>
    </row>
    <row r="262" spans="1:16" ht="11.25" customHeight="1" x14ac:dyDescent="0.2">
      <c r="B262" s="31"/>
      <c r="C262" s="13"/>
      <c r="D262" s="31"/>
      <c r="E262" s="13"/>
      <c r="F262" s="31"/>
      <c r="G262" s="13"/>
      <c r="H262" s="31"/>
      <c r="I262" s="13"/>
      <c r="J262" s="31"/>
      <c r="K262" s="13"/>
      <c r="L262" s="31"/>
      <c r="M262" s="13"/>
      <c r="N262" s="31"/>
      <c r="O262" s="38"/>
      <c r="P262" s="40"/>
    </row>
    <row r="263" spans="1:16" ht="11.25" customHeight="1" x14ac:dyDescent="0.2">
      <c r="A263" s="67" t="s">
        <v>340</v>
      </c>
      <c r="B263" s="52" t="s">
        <v>9</v>
      </c>
      <c r="C263" s="49">
        <f>SUM(C258:C262)</f>
        <v>0</v>
      </c>
      <c r="D263" s="48"/>
      <c r="E263" s="49">
        <f>SUM(E258:E262)</f>
        <v>0</v>
      </c>
      <c r="F263" s="48"/>
      <c r="G263" s="49">
        <f>SUM(G258:G262)</f>
        <v>0</v>
      </c>
      <c r="H263" s="48"/>
      <c r="I263" s="49">
        <f>SUM(I258:I262)</f>
        <v>0</v>
      </c>
      <c r="J263" s="48"/>
      <c r="K263" s="49">
        <f>SUM(K258:K262)</f>
        <v>0</v>
      </c>
      <c r="L263" s="48"/>
      <c r="M263" s="49">
        <f>SUM(M258:M262)</f>
        <v>0</v>
      </c>
      <c r="N263" s="48"/>
      <c r="O263" s="50">
        <f>SUM(O258:O262)</f>
        <v>0</v>
      </c>
      <c r="P263" s="51">
        <f>SUM(C263,E263,G263,I263,K263,M263,O263)</f>
        <v>0</v>
      </c>
    </row>
    <row r="264" spans="1:16" x14ac:dyDescent="0.2">
      <c r="B264" s="6"/>
      <c r="C264" s="9"/>
      <c r="D264" s="9"/>
      <c r="E264" s="9"/>
      <c r="F264" s="9"/>
      <c r="G264" s="9"/>
      <c r="H264" s="9"/>
      <c r="I264" s="9"/>
      <c r="J264" s="9"/>
      <c r="K264" s="9"/>
      <c r="L264" s="9"/>
      <c r="M264" s="9"/>
      <c r="N264" s="9"/>
      <c r="O264" s="9"/>
      <c r="P264" s="6"/>
    </row>
    <row r="265" spans="1:16" ht="15" customHeight="1" x14ac:dyDescent="0.2">
      <c r="A265" s="67" t="s">
        <v>257</v>
      </c>
      <c r="B265" s="15">
        <f ca="1">N256+1</f>
        <v>20</v>
      </c>
      <c r="C265" s="16"/>
      <c r="D265" s="15">
        <f ca="1">B265+1</f>
        <v>21</v>
      </c>
      <c r="E265" s="16"/>
      <c r="F265" s="15">
        <f ca="1">D265+1</f>
        <v>22</v>
      </c>
      <c r="G265" s="16"/>
      <c r="H265" s="15">
        <f ca="1">F265+1</f>
        <v>23</v>
      </c>
      <c r="I265" s="16"/>
      <c r="J265" s="15">
        <f ca="1">H265+1</f>
        <v>24</v>
      </c>
      <c r="K265" s="16"/>
      <c r="L265" s="15">
        <f ca="1">J265+1</f>
        <v>25</v>
      </c>
      <c r="M265" s="16"/>
      <c r="N265" s="15">
        <f ca="1">L265+1</f>
        <v>26</v>
      </c>
      <c r="O265" s="16"/>
      <c r="P265" s="42"/>
    </row>
    <row r="266" spans="1:16" ht="11.25" customHeight="1" x14ac:dyDescent="0.2">
      <c r="A266" s="67" t="s">
        <v>172</v>
      </c>
      <c r="B266" s="59" t="s">
        <v>12</v>
      </c>
      <c r="C266" s="61" t="s">
        <v>13</v>
      </c>
      <c r="D266" s="59" t="s">
        <v>12</v>
      </c>
      <c r="E266" s="61" t="s">
        <v>13</v>
      </c>
      <c r="F266" s="59" t="s">
        <v>12</v>
      </c>
      <c r="G266" s="61" t="s">
        <v>13</v>
      </c>
      <c r="H266" s="59" t="s">
        <v>12</v>
      </c>
      <c r="I266" s="61" t="s">
        <v>13</v>
      </c>
      <c r="J266" s="59" t="s">
        <v>12</v>
      </c>
      <c r="K266" s="61" t="s">
        <v>13</v>
      </c>
      <c r="L266" s="59" t="s">
        <v>12</v>
      </c>
      <c r="M266" s="61" t="s">
        <v>13</v>
      </c>
      <c r="N266" s="59" t="s">
        <v>12</v>
      </c>
      <c r="O266" s="62" t="s">
        <v>13</v>
      </c>
      <c r="P266" s="40"/>
    </row>
    <row r="267" spans="1:16" ht="11.25" customHeight="1" x14ac:dyDescent="0.2">
      <c r="A267" s="67" t="s">
        <v>202</v>
      </c>
      <c r="B267" s="29"/>
      <c r="C267" s="10"/>
      <c r="D267" s="29"/>
      <c r="E267" s="10"/>
      <c r="F267" s="29"/>
      <c r="G267" s="10"/>
      <c r="H267" s="29"/>
      <c r="I267" s="10"/>
      <c r="J267" s="29"/>
      <c r="K267" s="10"/>
      <c r="L267" s="29"/>
      <c r="M267" s="10"/>
      <c r="N267" s="29"/>
      <c r="O267" s="36"/>
      <c r="P267" s="40"/>
    </row>
    <row r="268" spans="1:16" ht="11.25" customHeight="1" x14ac:dyDescent="0.2">
      <c r="B268" s="30"/>
      <c r="C268" s="11"/>
      <c r="D268" s="30"/>
      <c r="E268" s="11"/>
      <c r="F268" s="30"/>
      <c r="G268" s="11"/>
      <c r="H268" s="30"/>
      <c r="I268" s="11"/>
      <c r="J268" s="30"/>
      <c r="K268" s="11"/>
      <c r="L268" s="30"/>
      <c r="M268" s="11"/>
      <c r="N268" s="30"/>
      <c r="O268" s="37"/>
      <c r="P268" s="40"/>
    </row>
    <row r="269" spans="1:16" ht="11.25" customHeight="1" x14ac:dyDescent="0.2">
      <c r="B269" s="30"/>
      <c r="C269" s="11"/>
      <c r="D269" s="30"/>
      <c r="E269" s="11"/>
      <c r="F269" s="30"/>
      <c r="G269" s="11"/>
      <c r="H269" s="30"/>
      <c r="I269" s="11"/>
      <c r="J269" s="30"/>
      <c r="K269" s="11"/>
      <c r="L269" s="30"/>
      <c r="M269" s="11"/>
      <c r="N269" s="30"/>
      <c r="O269" s="37"/>
      <c r="P269" s="40"/>
    </row>
    <row r="270" spans="1:16" ht="11.25" customHeight="1" x14ac:dyDescent="0.2">
      <c r="B270" s="30"/>
      <c r="C270" s="11"/>
      <c r="D270" s="30"/>
      <c r="E270" s="11"/>
      <c r="F270" s="30"/>
      <c r="G270" s="11"/>
      <c r="H270" s="30"/>
      <c r="I270" s="11"/>
      <c r="J270" s="30"/>
      <c r="K270" s="11"/>
      <c r="L270" s="30"/>
      <c r="M270" s="11"/>
      <c r="N270" s="30"/>
      <c r="O270" s="37"/>
      <c r="P270" s="40"/>
    </row>
    <row r="271" spans="1:16" ht="11.25" customHeight="1" x14ac:dyDescent="0.2">
      <c r="B271" s="31"/>
      <c r="C271" s="13"/>
      <c r="D271" s="31"/>
      <c r="E271" s="13"/>
      <c r="F271" s="31"/>
      <c r="G271" s="13"/>
      <c r="H271" s="31"/>
      <c r="I271" s="13"/>
      <c r="J271" s="31"/>
      <c r="K271" s="13"/>
      <c r="L271" s="31"/>
      <c r="M271" s="13"/>
      <c r="N271" s="31"/>
      <c r="O271" s="38"/>
      <c r="P271" s="40"/>
    </row>
    <row r="272" spans="1:16" ht="11.25" customHeight="1" x14ac:dyDescent="0.2">
      <c r="A272" s="67" t="s">
        <v>339</v>
      </c>
      <c r="B272" s="48" t="s">
        <v>9</v>
      </c>
      <c r="C272" s="49">
        <f>SUM(C267:C271)</f>
        <v>0</v>
      </c>
      <c r="D272" s="48"/>
      <c r="E272" s="49">
        <f>SUM(E267:E271)</f>
        <v>0</v>
      </c>
      <c r="F272" s="48"/>
      <c r="G272" s="49">
        <f>SUM(G267:G271)</f>
        <v>0</v>
      </c>
      <c r="H272" s="48"/>
      <c r="I272" s="49">
        <f>SUM(I267:I271)</f>
        <v>0</v>
      </c>
      <c r="J272" s="48"/>
      <c r="K272" s="49">
        <f>SUM(K267:K271)</f>
        <v>0</v>
      </c>
      <c r="L272" s="48"/>
      <c r="M272" s="49">
        <f>SUM(M267:M271)</f>
        <v>0</v>
      </c>
      <c r="N272" s="48"/>
      <c r="O272" s="50">
        <f>SUM(O267:O271)</f>
        <v>0</v>
      </c>
      <c r="P272" s="51">
        <f>SUM(C272,E272,G272,I272,K272,M272,O272)</f>
        <v>0</v>
      </c>
    </row>
    <row r="273" spans="1:16" x14ac:dyDescent="0.2">
      <c r="B273" s="6"/>
      <c r="C273" s="9"/>
      <c r="D273" s="9"/>
      <c r="E273" s="9"/>
      <c r="F273" s="9"/>
      <c r="G273" s="9"/>
      <c r="H273" s="9"/>
      <c r="I273" s="9"/>
      <c r="J273" s="9"/>
      <c r="K273" s="9"/>
      <c r="L273" s="9"/>
      <c r="M273" s="9"/>
      <c r="N273" s="9"/>
      <c r="O273" s="9"/>
      <c r="P273" s="6"/>
    </row>
    <row r="274" spans="1:16" ht="15" customHeight="1" x14ac:dyDescent="0.2">
      <c r="A274" s="67" t="s">
        <v>258</v>
      </c>
      <c r="B274" s="15">
        <f ca="1">DAY(IF(DAY(MaySun1)=1,MaySun1+22,MaySun1+29))</f>
        <v>27</v>
      </c>
      <c r="C274" s="16"/>
      <c r="D274" s="15">
        <f ca="1">DAY(IF(DAY(MaySun1)=1,MaySun1+23,MaySun1+30))</f>
        <v>28</v>
      </c>
      <c r="E274" s="16"/>
      <c r="F274" s="15">
        <f ca="1">DAY(IF(DAY(MaySun1)=1,MaySun1+24,MaySun1+31))</f>
        <v>29</v>
      </c>
      <c r="G274" s="16"/>
      <c r="H274" s="15">
        <f ca="1">DAY(IF(DAY(MaySun1)=1,MaySun1+25,MaySun1+32))</f>
        <v>30</v>
      </c>
      <c r="I274" s="16"/>
      <c r="J274" s="15">
        <f ca="1">DAY(IF(DAY(MaySun1)=1,MaySun1+26,MaySun1+33))</f>
        <v>31</v>
      </c>
      <c r="K274" s="16"/>
      <c r="L274" s="15">
        <f ca="1">DAY(IF(DAY(MaySun1)=1,MaySun1+27,MaySun1+34))</f>
        <v>1</v>
      </c>
      <c r="M274" s="16"/>
      <c r="N274" s="15">
        <f ca="1">DAY(IF(DAY(MaySun1)=1,MaySun1+28,MaySun1+35))</f>
        <v>2</v>
      </c>
      <c r="O274" s="16"/>
      <c r="P274" s="43"/>
    </row>
    <row r="275" spans="1:16" ht="11.25" customHeight="1" x14ac:dyDescent="0.2">
      <c r="A275" s="67" t="s">
        <v>171</v>
      </c>
      <c r="B275" s="59" t="s">
        <v>12</v>
      </c>
      <c r="C275" s="61" t="s">
        <v>13</v>
      </c>
      <c r="D275" s="59" t="s">
        <v>12</v>
      </c>
      <c r="E275" s="61" t="s">
        <v>13</v>
      </c>
      <c r="F275" s="59" t="s">
        <v>12</v>
      </c>
      <c r="G275" s="61" t="s">
        <v>13</v>
      </c>
      <c r="H275" s="59" t="s">
        <v>12</v>
      </c>
      <c r="I275" s="61" t="s">
        <v>13</v>
      </c>
      <c r="J275" s="59" t="s">
        <v>12</v>
      </c>
      <c r="K275" s="61" t="s">
        <v>13</v>
      </c>
      <c r="L275" s="59" t="s">
        <v>12</v>
      </c>
      <c r="M275" s="61" t="s">
        <v>13</v>
      </c>
      <c r="N275" s="59" t="s">
        <v>12</v>
      </c>
      <c r="O275" s="62" t="s">
        <v>13</v>
      </c>
      <c r="P275" s="40"/>
    </row>
    <row r="276" spans="1:16" ht="11.25" customHeight="1" x14ac:dyDescent="0.2">
      <c r="A276" s="67" t="s">
        <v>203</v>
      </c>
      <c r="B276" s="20"/>
      <c r="C276" s="10"/>
      <c r="D276" s="24"/>
      <c r="E276" s="10"/>
      <c r="F276" s="20"/>
      <c r="G276" s="10"/>
      <c r="H276" s="20"/>
      <c r="I276" s="10"/>
      <c r="J276" s="20"/>
      <c r="K276" s="10"/>
      <c r="L276" s="20"/>
      <c r="M276" s="10"/>
      <c r="N276" s="33"/>
      <c r="O276" s="44"/>
      <c r="P276" s="40"/>
    </row>
    <row r="277" spans="1:16" ht="11.25" customHeight="1" x14ac:dyDescent="0.2">
      <c r="B277" s="21"/>
      <c r="C277" s="11"/>
      <c r="D277" s="21"/>
      <c r="E277" s="11"/>
      <c r="F277" s="21"/>
      <c r="G277" s="11"/>
      <c r="H277" s="21"/>
      <c r="I277" s="11"/>
      <c r="J277" s="21"/>
      <c r="K277" s="11"/>
      <c r="L277" s="21"/>
      <c r="M277" s="11"/>
      <c r="N277" s="34"/>
      <c r="O277" s="45"/>
      <c r="P277" s="40"/>
    </row>
    <row r="278" spans="1:16" ht="11.25" customHeight="1" x14ac:dyDescent="0.2">
      <c r="B278" s="21"/>
      <c r="C278" s="11"/>
      <c r="D278" s="21"/>
      <c r="E278" s="11"/>
      <c r="F278" s="21"/>
      <c r="G278" s="11"/>
      <c r="H278" s="21"/>
      <c r="I278" s="11"/>
      <c r="J278" s="21"/>
      <c r="K278" s="11"/>
      <c r="L278" s="21"/>
      <c r="M278" s="11"/>
      <c r="N278" s="34"/>
      <c r="O278" s="45"/>
      <c r="P278" s="40"/>
    </row>
    <row r="279" spans="1:16" ht="11.25" customHeight="1" x14ac:dyDescent="0.2">
      <c r="B279" s="21"/>
      <c r="C279" s="11"/>
      <c r="D279" s="21"/>
      <c r="E279" s="11"/>
      <c r="F279" s="21"/>
      <c r="G279" s="11"/>
      <c r="H279" s="21"/>
      <c r="I279" s="11"/>
      <c r="J279" s="21"/>
      <c r="K279" s="11"/>
      <c r="L279" s="21"/>
      <c r="M279" s="11"/>
      <c r="N279" s="34"/>
      <c r="O279" s="45"/>
      <c r="P279" s="40"/>
    </row>
    <row r="280" spans="1:16" ht="11.25" customHeight="1" x14ac:dyDescent="0.2">
      <c r="B280" s="22"/>
      <c r="C280" s="13"/>
      <c r="D280" s="22"/>
      <c r="E280" s="13"/>
      <c r="F280" s="22"/>
      <c r="G280" s="13"/>
      <c r="H280" s="22"/>
      <c r="I280" s="13"/>
      <c r="J280" s="22"/>
      <c r="K280" s="13"/>
      <c r="L280" s="22"/>
      <c r="M280" s="13"/>
      <c r="N280" s="35"/>
      <c r="O280" s="46"/>
      <c r="P280" s="40"/>
    </row>
    <row r="281" spans="1:16" ht="11.25" customHeight="1" x14ac:dyDescent="0.2">
      <c r="A281" s="67" t="s">
        <v>338</v>
      </c>
      <c r="B281" s="48" t="s">
        <v>9</v>
      </c>
      <c r="C281" s="49">
        <f>SUM(C276:C280)</f>
        <v>0</v>
      </c>
      <c r="D281" s="48"/>
      <c r="E281" s="49">
        <f>SUM(E276:E280)</f>
        <v>0</v>
      </c>
      <c r="F281" s="48"/>
      <c r="G281" s="49">
        <f>SUM(G276:G280)</f>
        <v>0</v>
      </c>
      <c r="H281" s="48"/>
      <c r="I281" s="49">
        <f>SUM(I276:I280)</f>
        <v>0</v>
      </c>
      <c r="J281" s="48"/>
      <c r="K281" s="49">
        <f>SUM(K276:K280)</f>
        <v>0</v>
      </c>
      <c r="L281" s="23"/>
      <c r="M281" s="49">
        <f>SUM(M276:M280)</f>
        <v>0</v>
      </c>
      <c r="N281" s="23"/>
      <c r="O281" s="50">
        <f>SUM(O276:O280)</f>
        <v>0</v>
      </c>
      <c r="P281" s="51">
        <f ca="1">SUMIF(B274:N274,"&gt;="&amp;15,C281:O281)</f>
        <v>0</v>
      </c>
    </row>
    <row r="282" spans="1:16" x14ac:dyDescent="0.2">
      <c r="B282" s="6"/>
      <c r="C282" s="9"/>
      <c r="D282" s="9"/>
      <c r="E282" s="9"/>
      <c r="F282" s="9"/>
      <c r="G282" s="9"/>
      <c r="H282" s="9"/>
      <c r="I282" s="9"/>
      <c r="J282" s="9"/>
      <c r="K282" s="9"/>
      <c r="L282" s="9"/>
      <c r="M282" s="9"/>
      <c r="N282" s="9"/>
      <c r="O282" s="9"/>
      <c r="P282" s="6"/>
    </row>
    <row r="283" spans="1:16" ht="15" customHeight="1" x14ac:dyDescent="0.2">
      <c r="A283" s="67" t="s">
        <v>259</v>
      </c>
      <c r="B283" s="15">
        <f ca="1">DAY(IF(DAY(MaySun1)=1,MaySun1+29,MaySun1+36))</f>
        <v>3</v>
      </c>
      <c r="C283" s="14"/>
      <c r="D283" s="15">
        <f ca="1">DAY(IF(DAY(MaySun1)=1,MaySun1+30,MaySun1+37))</f>
        <v>4</v>
      </c>
      <c r="E283" s="16"/>
      <c r="F283" s="12">
        <f ca="1">DAY(IF(DAY(MaySun1)=1,MaySun1+31,MaySun1+38))</f>
        <v>5</v>
      </c>
      <c r="G283" s="16"/>
      <c r="H283" s="15">
        <f ca="1">DAY(IF(DAY(MaySun1)=1,MaySun1+32,MaySun1+39))</f>
        <v>6</v>
      </c>
      <c r="I283" s="16"/>
      <c r="J283" s="15">
        <f ca="1">DAY(IF(DAY(MaySun1)=1,MaySun1+33,MaySun1+40))</f>
        <v>7</v>
      </c>
      <c r="K283" s="16"/>
      <c r="L283" s="15">
        <f ca="1">DAY(IF(DAY(MaySun1)=1,MaySun1+34,MaySun1+41))</f>
        <v>8</v>
      </c>
      <c r="M283" s="16"/>
      <c r="N283" s="15">
        <f ca="1">DAY(IF(DAY(MaySun1)=1,MaySun1+35,MaySun1+42))</f>
        <v>9</v>
      </c>
      <c r="O283" s="16"/>
      <c r="P283" s="43"/>
    </row>
    <row r="284" spans="1:16" ht="11.25" customHeight="1" x14ac:dyDescent="0.2">
      <c r="A284" s="67" t="s">
        <v>170</v>
      </c>
      <c r="B284" s="59" t="s">
        <v>12</v>
      </c>
      <c r="C284" s="61" t="s">
        <v>13</v>
      </c>
      <c r="D284" s="59" t="s">
        <v>12</v>
      </c>
      <c r="E284" s="61" t="s">
        <v>13</v>
      </c>
      <c r="F284" s="59" t="s">
        <v>12</v>
      </c>
      <c r="G284" s="61" t="s">
        <v>13</v>
      </c>
      <c r="H284" s="59" t="s">
        <v>12</v>
      </c>
      <c r="I284" s="61" t="s">
        <v>13</v>
      </c>
      <c r="J284" s="59" t="s">
        <v>12</v>
      </c>
      <c r="K284" s="61" t="s">
        <v>13</v>
      </c>
      <c r="L284" s="59" t="s">
        <v>12</v>
      </c>
      <c r="M284" s="61" t="s">
        <v>13</v>
      </c>
      <c r="N284" s="59" t="s">
        <v>12</v>
      </c>
      <c r="O284" s="62" t="s">
        <v>13</v>
      </c>
      <c r="P284" s="40"/>
    </row>
    <row r="285" spans="1:16" ht="11.25" customHeight="1" x14ac:dyDescent="0.2">
      <c r="A285" s="67" t="s">
        <v>204</v>
      </c>
      <c r="B285" s="20"/>
      <c r="C285" s="10"/>
      <c r="D285" s="24"/>
      <c r="E285" s="10"/>
      <c r="F285" s="20"/>
      <c r="G285" s="10"/>
      <c r="H285" s="20"/>
      <c r="I285" s="10"/>
      <c r="J285" s="20"/>
      <c r="K285" s="10"/>
      <c r="L285" s="20"/>
      <c r="M285" s="10"/>
      <c r="N285" s="20"/>
      <c r="O285" s="36"/>
      <c r="P285" s="40"/>
    </row>
    <row r="286" spans="1:16" ht="11.25" customHeight="1" x14ac:dyDescent="0.2">
      <c r="B286" s="21"/>
      <c r="C286" s="11"/>
      <c r="D286" s="21"/>
      <c r="E286" s="11"/>
      <c r="F286" s="21"/>
      <c r="G286" s="11"/>
      <c r="H286" s="21"/>
      <c r="I286" s="11"/>
      <c r="J286" s="21"/>
      <c r="K286" s="11"/>
      <c r="L286" s="21"/>
      <c r="M286" s="11"/>
      <c r="N286" s="21"/>
      <c r="O286" s="37"/>
      <c r="P286" s="40"/>
    </row>
    <row r="287" spans="1:16" ht="11.25" customHeight="1" x14ac:dyDescent="0.2">
      <c r="B287" s="21"/>
      <c r="C287" s="11"/>
      <c r="D287" s="21"/>
      <c r="E287" s="11"/>
      <c r="F287" s="21"/>
      <c r="G287" s="11"/>
      <c r="H287" s="21"/>
      <c r="I287" s="11"/>
      <c r="J287" s="21"/>
      <c r="K287" s="11"/>
      <c r="L287" s="21"/>
      <c r="M287" s="11"/>
      <c r="N287" s="21"/>
      <c r="O287" s="37"/>
      <c r="P287" s="40"/>
    </row>
    <row r="288" spans="1:16" ht="11.25" customHeight="1" x14ac:dyDescent="0.2">
      <c r="B288" s="21"/>
      <c r="C288" s="11"/>
      <c r="D288" s="21"/>
      <c r="E288" s="11"/>
      <c r="F288" s="21"/>
      <c r="G288" s="11"/>
      <c r="H288" s="21"/>
      <c r="I288" s="11"/>
      <c r="J288" s="21"/>
      <c r="K288" s="11"/>
      <c r="L288" s="21"/>
      <c r="M288" s="11"/>
      <c r="N288" s="21"/>
      <c r="O288" s="37"/>
      <c r="P288" s="40"/>
    </row>
    <row r="289" spans="1:16" ht="11.25" customHeight="1" x14ac:dyDescent="0.2">
      <c r="B289" s="22"/>
      <c r="C289" s="13"/>
      <c r="D289" s="22"/>
      <c r="E289" s="13"/>
      <c r="F289" s="22"/>
      <c r="G289" s="13"/>
      <c r="H289" s="22"/>
      <c r="I289" s="13"/>
      <c r="J289" s="22"/>
      <c r="K289" s="13"/>
      <c r="L289" s="22"/>
      <c r="M289" s="13"/>
      <c r="N289" s="22"/>
      <c r="O289" s="38"/>
      <c r="P289" s="40"/>
    </row>
    <row r="290" spans="1:16" ht="11.25" customHeight="1" x14ac:dyDescent="0.2">
      <c r="A290" s="67" t="s">
        <v>337</v>
      </c>
      <c r="B290" s="48" t="s">
        <v>9</v>
      </c>
      <c r="C290" s="49">
        <f>SUM(C285:C289)</f>
        <v>0</v>
      </c>
      <c r="D290" s="23"/>
      <c r="E290" s="49">
        <f>SUM(E285:E289)</f>
        <v>0</v>
      </c>
      <c r="F290" s="23"/>
      <c r="G290" s="49">
        <f>SUM(G285:G289)</f>
        <v>0</v>
      </c>
      <c r="H290" s="23"/>
      <c r="I290" s="49">
        <f>SUM(I285:I289)</f>
        <v>0</v>
      </c>
      <c r="J290" s="23"/>
      <c r="K290" s="49">
        <f>SUM(K285:K289)</f>
        <v>0</v>
      </c>
      <c r="L290" s="23"/>
      <c r="M290" s="49">
        <f>SUM(M285:M289)</f>
        <v>0</v>
      </c>
      <c r="N290" s="23"/>
      <c r="O290" s="50">
        <f>SUM(O285:O289)</f>
        <v>0</v>
      </c>
      <c r="P290" s="51">
        <f ca="1">SUMIF(B283:N283,"&gt;="&amp;15,C290:O290)</f>
        <v>0</v>
      </c>
    </row>
    <row r="291" spans="1:16" ht="17.25" customHeight="1" x14ac:dyDescent="0.2"/>
    <row r="292" spans="1:16" ht="12" customHeight="1" x14ac:dyDescent="0.2">
      <c r="A292" s="67" t="s">
        <v>96</v>
      </c>
      <c r="B292" s="79" t="s">
        <v>21</v>
      </c>
      <c r="C292" s="79"/>
      <c r="D292" s="79"/>
      <c r="E292" s="79"/>
      <c r="F292"/>
      <c r="G292" s="4"/>
      <c r="H292"/>
      <c r="I292" s="4"/>
      <c r="J292"/>
      <c r="K292" s="4"/>
      <c r="L292" s="80" t="s">
        <v>15</v>
      </c>
      <c r="M292" s="80"/>
      <c r="N292" s="80" t="s">
        <v>16</v>
      </c>
      <c r="O292" s="80"/>
      <c r="P292"/>
    </row>
    <row r="293" spans="1:16" ht="25.5" customHeight="1" x14ac:dyDescent="0.2">
      <c r="A293" s="67" t="s">
        <v>103</v>
      </c>
      <c r="B293" s="79"/>
      <c r="C293" s="79"/>
      <c r="D293" s="79"/>
      <c r="E293" s="79"/>
      <c r="F293" s="3" t="str">
        <f ca="1">IFERROR(WEEKDAY(DATEVALUE(B292&amp;" 1, "&amp;Year1)),"")</f>
        <v/>
      </c>
      <c r="G293" s="4"/>
      <c r="H293"/>
      <c r="I293" s="7"/>
      <c r="J293" s="8"/>
      <c r="K293" s="4"/>
      <c r="L293" s="81">
        <f ca="1">SUM(P303,P312,P321,P330,P339,P348)</f>
        <v>0</v>
      </c>
      <c r="M293" s="82"/>
      <c r="N293" s="81">
        <f ca="1">SUM(P:P)</f>
        <v>439.95</v>
      </c>
      <c r="O293" s="83"/>
      <c r="P293"/>
    </row>
    <row r="294" spans="1:16" ht="9" customHeight="1" x14ac:dyDescent="0.2">
      <c r="A294" s="67" t="s">
        <v>364</v>
      </c>
      <c r="B294" s="70">
        <v>1</v>
      </c>
      <c r="C294" s="70"/>
      <c r="D294" s="70">
        <v>2</v>
      </c>
      <c r="E294" s="70"/>
      <c r="F294" s="70">
        <v>3</v>
      </c>
      <c r="G294" s="70"/>
      <c r="H294" s="70">
        <v>4</v>
      </c>
      <c r="I294" s="70"/>
      <c r="J294" s="70">
        <v>5</v>
      </c>
      <c r="K294" s="70"/>
      <c r="L294" s="70">
        <v>6</v>
      </c>
      <c r="M294" s="70"/>
      <c r="N294" s="70">
        <v>7</v>
      </c>
      <c r="O294" s="70"/>
      <c r="P294" s="2"/>
    </row>
    <row r="295" spans="1:16" ht="15" customHeight="1" x14ac:dyDescent="0.2">
      <c r="A295" s="67" t="s">
        <v>116</v>
      </c>
      <c r="B295" s="71" t="s">
        <v>0</v>
      </c>
      <c r="C295" s="72"/>
      <c r="D295" s="73" t="s">
        <v>1</v>
      </c>
      <c r="E295" s="74" t="e">
        <f ca="1">IF(WEEKDAY(DATEVALUE(Month1&amp;" 1, "&amp;Year1))=COLUMN(#REF!),1,IF(LEN(C295)&gt;0,C295+1,""))</f>
        <v>#VALUE!</v>
      </c>
      <c r="F295" s="72" t="s">
        <v>2</v>
      </c>
      <c r="G295" s="72" t="e">
        <f ca="1">IF(WEEKDAY(DATEVALUE(Month1&amp;" 1, "&amp;Year1))=COLUMN(#REF!),1,IF(LEN(E295)&gt;0,E295+1,""))</f>
        <v>#VALUE!</v>
      </c>
      <c r="H295" s="73" t="s">
        <v>3</v>
      </c>
      <c r="I295" s="74" t="e">
        <f ca="1">IF(WEEKDAY(DATEVALUE(Month1&amp;" 1, "&amp;Year1))=COLUMN(#REF!),1,IF(LEN(G295)&gt;0,G295+1,""))</f>
        <v>#VALUE!</v>
      </c>
      <c r="J295" s="75" t="s">
        <v>4</v>
      </c>
      <c r="K295" s="76" t="e">
        <f ca="1">IF(WEEKDAY(DATEVALUE(Month1&amp;" 1, "&amp;Year1))=COLUMN(#REF!),1,IF(LEN(I295)&gt;0,I295+1,""))</f>
        <v>#VALUE!</v>
      </c>
      <c r="L295" s="77" t="s">
        <v>5</v>
      </c>
      <c r="M295" s="78" t="e">
        <f ca="1">IF(WEEKDAY(DATEVALUE(Month1&amp;" 1, "&amp;Year1))=COLUMN(#REF!),1,IF(LEN(K295)&gt;0,K295+1,""))</f>
        <v>#VALUE!</v>
      </c>
      <c r="N295" s="77" t="s">
        <v>6</v>
      </c>
      <c r="O295" s="78" t="e">
        <f ca="1">IF(WEEKDAY(DATEVALUE(Month1&amp;" 1, "&amp;Year1))=COLUMN(#REF!),1,IF(LEN(M295)&gt;0,M295+1,""))</f>
        <v>#VALUE!</v>
      </c>
      <c r="P295" s="64" t="s">
        <v>7</v>
      </c>
    </row>
    <row r="296" spans="1:16" ht="15" customHeight="1" x14ac:dyDescent="0.2">
      <c r="A296" s="67" t="s">
        <v>118</v>
      </c>
      <c r="B296" s="17">
        <f ca="1">DAY(IF(DAY(JunSun1)=1,JunSun1-6,JunSun1+1))</f>
        <v>27</v>
      </c>
      <c r="C296" s="19"/>
      <c r="D296" s="25">
        <f ca="1">DAY(IF(DAY(JunSun1)=1,JunSun1-5,JunSun1+2))</f>
        <v>28</v>
      </c>
      <c r="E296" s="19"/>
      <c r="F296" s="25">
        <f ca="1">DAY(IF(DAY(JunSun1)=1,JunSun1-4,JunSun1+3))</f>
        <v>29</v>
      </c>
      <c r="G296" s="19"/>
      <c r="H296" s="25">
        <f ca="1">DAY(IF(DAY(JunSun1)=1,JunSun1-3,JunSun1+4))</f>
        <v>30</v>
      </c>
      <c r="I296" s="19"/>
      <c r="J296" s="25">
        <f ca="1">DAY(IF(DAY(JunSun1)=1,JunSun1-2,JunSun1+5))</f>
        <v>31</v>
      </c>
      <c r="K296" s="19"/>
      <c r="L296" s="25">
        <f ca="1">DAY(IF(DAY(JunSun1)=1,JunSun1-1,JunSun1+6))</f>
        <v>1</v>
      </c>
      <c r="M296" s="19"/>
      <c r="N296" s="32">
        <f ca="1">DAY(IF(DAY(JunSun1)=1,JunSun1,JunSun1+7))</f>
        <v>2</v>
      </c>
      <c r="O296" s="18"/>
      <c r="P296" s="39"/>
    </row>
    <row r="297" spans="1:16" ht="11.25" customHeight="1" x14ac:dyDescent="0.2">
      <c r="A297" s="67" t="s">
        <v>169</v>
      </c>
      <c r="B297" s="63" t="s">
        <v>12</v>
      </c>
      <c r="C297" s="58" t="s">
        <v>13</v>
      </c>
      <c r="D297" s="57" t="s">
        <v>12</v>
      </c>
      <c r="E297" s="58" t="s">
        <v>13</v>
      </c>
      <c r="F297" s="57" t="s">
        <v>12</v>
      </c>
      <c r="G297" s="58" t="s">
        <v>13</v>
      </c>
      <c r="H297" s="57" t="s">
        <v>12</v>
      </c>
      <c r="I297" s="58" t="s">
        <v>13</v>
      </c>
      <c r="J297" s="57" t="s">
        <v>12</v>
      </c>
      <c r="K297" s="58" t="s">
        <v>13</v>
      </c>
      <c r="L297" s="57" t="s">
        <v>12</v>
      </c>
      <c r="M297" s="58" t="s">
        <v>13</v>
      </c>
      <c r="N297" s="59" t="s">
        <v>12</v>
      </c>
      <c r="O297" s="60" t="s">
        <v>13</v>
      </c>
      <c r="P297" s="40"/>
    </row>
    <row r="298" spans="1:16" ht="11.25" customHeight="1" x14ac:dyDescent="0.2">
      <c r="A298" s="67" t="s">
        <v>205</v>
      </c>
      <c r="B298" s="20"/>
      <c r="C298" s="10"/>
      <c r="D298" s="24"/>
      <c r="E298" s="10"/>
      <c r="F298" s="20"/>
      <c r="G298" s="10"/>
      <c r="H298" s="20"/>
      <c r="I298" s="10"/>
      <c r="J298" s="20"/>
      <c r="K298" s="10"/>
      <c r="L298" s="20"/>
      <c r="M298" s="10"/>
      <c r="N298" s="20"/>
      <c r="O298" s="36"/>
      <c r="P298" s="40"/>
    </row>
    <row r="299" spans="1:16" ht="11.25" customHeight="1" x14ac:dyDescent="0.2">
      <c r="B299" s="21"/>
      <c r="C299" s="11"/>
      <c r="D299" s="21"/>
      <c r="E299" s="11"/>
      <c r="F299" s="21"/>
      <c r="G299" s="11"/>
      <c r="H299" s="21"/>
      <c r="I299" s="11"/>
      <c r="J299" s="21"/>
      <c r="K299" s="11"/>
      <c r="L299" s="21"/>
      <c r="M299" s="11"/>
      <c r="N299" s="21"/>
      <c r="O299" s="37"/>
      <c r="P299" s="40"/>
    </row>
    <row r="300" spans="1:16" ht="11.25" customHeight="1" x14ac:dyDescent="0.2">
      <c r="B300" s="21"/>
      <c r="C300" s="11"/>
      <c r="D300" s="21"/>
      <c r="E300" s="11"/>
      <c r="F300" s="21"/>
      <c r="G300" s="11"/>
      <c r="H300" s="21"/>
      <c r="I300" s="11"/>
      <c r="J300" s="21"/>
      <c r="K300" s="11"/>
      <c r="L300" s="21"/>
      <c r="M300" s="11"/>
      <c r="N300" s="21"/>
      <c r="O300" s="37"/>
      <c r="P300" s="40"/>
    </row>
    <row r="301" spans="1:16" ht="11.25" customHeight="1" x14ac:dyDescent="0.2">
      <c r="B301" s="21"/>
      <c r="C301" s="11"/>
      <c r="D301" s="21"/>
      <c r="E301" s="11"/>
      <c r="F301" s="21"/>
      <c r="G301" s="11"/>
      <c r="H301" s="21"/>
      <c r="I301" s="11"/>
      <c r="J301" s="21"/>
      <c r="K301" s="11"/>
      <c r="L301" s="21"/>
      <c r="M301" s="11"/>
      <c r="N301" s="21"/>
      <c r="O301" s="37"/>
      <c r="P301" s="40"/>
    </row>
    <row r="302" spans="1:16" ht="11.25" customHeight="1" x14ac:dyDescent="0.2">
      <c r="B302" s="22"/>
      <c r="C302" s="13"/>
      <c r="D302" s="22"/>
      <c r="E302" s="13"/>
      <c r="F302" s="22"/>
      <c r="G302" s="13"/>
      <c r="H302" s="22"/>
      <c r="I302" s="13"/>
      <c r="J302" s="22"/>
      <c r="K302" s="13"/>
      <c r="L302" s="22"/>
      <c r="M302" s="13"/>
      <c r="N302" s="22"/>
      <c r="O302" s="38"/>
      <c r="P302" s="40"/>
    </row>
    <row r="303" spans="1:16" ht="11.25" customHeight="1" x14ac:dyDescent="0.2">
      <c r="A303" s="67" t="s">
        <v>336</v>
      </c>
      <c r="B303" s="48" t="s">
        <v>9</v>
      </c>
      <c r="C303" s="49">
        <f>SUM(C298:C302)</f>
        <v>0</v>
      </c>
      <c r="D303" s="23"/>
      <c r="E303" s="49">
        <f>SUM(E298:E302)</f>
        <v>0</v>
      </c>
      <c r="F303" s="23"/>
      <c r="G303" s="49">
        <f>SUM(G298:G302)</f>
        <v>0</v>
      </c>
      <c r="H303" s="23"/>
      <c r="I303" s="49">
        <f>SUM(I298:I302)</f>
        <v>0</v>
      </c>
      <c r="J303" s="23"/>
      <c r="K303" s="49">
        <f>SUM(K298:K302)</f>
        <v>0</v>
      </c>
      <c r="L303" s="48"/>
      <c r="M303" s="49">
        <f>SUM(M298:M302)</f>
        <v>0</v>
      </c>
      <c r="N303" s="48"/>
      <c r="O303" s="50">
        <f>SUM(O298:O302)</f>
        <v>0</v>
      </c>
      <c r="P303" s="51">
        <f ca="1">SUMIF(B296:N296,"&lt;8",C303:O303)</f>
        <v>0</v>
      </c>
    </row>
    <row r="304" spans="1:16" x14ac:dyDescent="0.2">
      <c r="B304" s="6"/>
      <c r="C304" s="9"/>
      <c r="D304" s="9"/>
      <c r="E304" s="9"/>
      <c r="F304" s="9"/>
      <c r="G304" s="9"/>
      <c r="H304" s="9"/>
      <c r="I304" s="9"/>
      <c r="J304" s="9"/>
      <c r="K304" s="9"/>
      <c r="L304" s="9"/>
      <c r="M304" s="9"/>
      <c r="N304" s="9"/>
      <c r="O304" s="9"/>
      <c r="P304" s="6"/>
    </row>
    <row r="305" spans="1:16" ht="15" customHeight="1" x14ac:dyDescent="0.2">
      <c r="A305" s="67" t="s">
        <v>260</v>
      </c>
      <c r="B305" s="15">
        <f ca="1">N296+1</f>
        <v>3</v>
      </c>
      <c r="C305" s="16"/>
      <c r="D305" s="15">
        <f ca="1">B305+1</f>
        <v>4</v>
      </c>
      <c r="E305" s="16"/>
      <c r="F305" s="15">
        <f ca="1">D305+1</f>
        <v>5</v>
      </c>
      <c r="G305" s="16"/>
      <c r="H305" s="15">
        <f ca="1">F305+1</f>
        <v>6</v>
      </c>
      <c r="I305" s="16"/>
      <c r="J305" s="15">
        <f ca="1">H305+1</f>
        <v>7</v>
      </c>
      <c r="K305" s="16"/>
      <c r="L305" s="15">
        <f ca="1">J305+1</f>
        <v>8</v>
      </c>
      <c r="M305" s="16"/>
      <c r="N305" s="15">
        <f ca="1">L305+1</f>
        <v>9</v>
      </c>
      <c r="O305" s="16"/>
      <c r="P305" s="41"/>
    </row>
    <row r="306" spans="1:16" ht="11.25" customHeight="1" x14ac:dyDescent="0.2">
      <c r="A306" s="67" t="s">
        <v>168</v>
      </c>
      <c r="B306" s="59" t="s">
        <v>12</v>
      </c>
      <c r="C306" s="61" t="s">
        <v>13</v>
      </c>
      <c r="D306" s="59" t="s">
        <v>12</v>
      </c>
      <c r="E306" s="61" t="s">
        <v>13</v>
      </c>
      <c r="F306" s="59" t="s">
        <v>12</v>
      </c>
      <c r="G306" s="61" t="s">
        <v>13</v>
      </c>
      <c r="H306" s="59" t="s">
        <v>12</v>
      </c>
      <c r="I306" s="61" t="s">
        <v>13</v>
      </c>
      <c r="J306" s="59" t="s">
        <v>12</v>
      </c>
      <c r="K306" s="61" t="s">
        <v>13</v>
      </c>
      <c r="L306" s="59" t="s">
        <v>12</v>
      </c>
      <c r="M306" s="61" t="s">
        <v>13</v>
      </c>
      <c r="N306" s="59" t="s">
        <v>12</v>
      </c>
      <c r="O306" s="62" t="s">
        <v>13</v>
      </c>
      <c r="P306" s="40"/>
    </row>
    <row r="307" spans="1:16" ht="11.25" customHeight="1" x14ac:dyDescent="0.2">
      <c r="A307" s="67" t="s">
        <v>206</v>
      </c>
      <c r="B307" s="26"/>
      <c r="C307" s="10"/>
      <c r="D307" s="29"/>
      <c r="E307" s="10"/>
      <c r="F307" s="29"/>
      <c r="G307" s="10"/>
      <c r="H307" s="29"/>
      <c r="I307" s="10"/>
      <c r="J307" s="29"/>
      <c r="K307" s="10"/>
      <c r="L307" s="29"/>
      <c r="M307" s="10"/>
      <c r="N307" s="29"/>
      <c r="O307" s="36"/>
      <c r="P307" s="40"/>
    </row>
    <row r="308" spans="1:16" ht="11.25" customHeight="1" x14ac:dyDescent="0.2">
      <c r="B308" s="27"/>
      <c r="C308" s="11"/>
      <c r="D308" s="30"/>
      <c r="E308" s="11"/>
      <c r="F308" s="30"/>
      <c r="G308" s="11"/>
      <c r="H308" s="30"/>
      <c r="I308" s="11"/>
      <c r="J308" s="30"/>
      <c r="K308" s="11"/>
      <c r="L308" s="30"/>
      <c r="M308" s="11"/>
      <c r="N308" s="30"/>
      <c r="O308" s="37"/>
      <c r="P308" s="40"/>
    </row>
    <row r="309" spans="1:16" ht="11.25" customHeight="1" x14ac:dyDescent="0.2">
      <c r="B309" s="27"/>
      <c r="C309" s="11"/>
      <c r="D309" s="30"/>
      <c r="E309" s="11"/>
      <c r="F309" s="30"/>
      <c r="G309" s="11"/>
      <c r="H309" s="30"/>
      <c r="I309" s="11"/>
      <c r="J309" s="30"/>
      <c r="K309" s="11"/>
      <c r="L309" s="30"/>
      <c r="M309" s="11"/>
      <c r="N309" s="30"/>
      <c r="O309" s="37"/>
      <c r="P309" s="40"/>
    </row>
    <row r="310" spans="1:16" ht="11.25" customHeight="1" x14ac:dyDescent="0.2">
      <c r="B310" s="27"/>
      <c r="C310" s="11"/>
      <c r="D310" s="30"/>
      <c r="E310" s="11"/>
      <c r="F310" s="30"/>
      <c r="G310" s="11"/>
      <c r="H310" s="30"/>
      <c r="I310" s="11"/>
      <c r="J310" s="30"/>
      <c r="K310" s="11"/>
      <c r="L310" s="30"/>
      <c r="M310" s="11"/>
      <c r="N310" s="30"/>
      <c r="O310" s="37"/>
      <c r="P310" s="40"/>
    </row>
    <row r="311" spans="1:16" ht="11.25" customHeight="1" x14ac:dyDescent="0.2">
      <c r="B311" s="28"/>
      <c r="C311" s="13"/>
      <c r="D311" s="31"/>
      <c r="E311" s="13"/>
      <c r="F311" s="31"/>
      <c r="G311" s="13"/>
      <c r="H311" s="31"/>
      <c r="I311" s="13"/>
      <c r="J311" s="31"/>
      <c r="K311" s="13"/>
      <c r="L311" s="31"/>
      <c r="M311" s="13"/>
      <c r="N311" s="31"/>
      <c r="O311" s="38"/>
      <c r="P311" s="40"/>
    </row>
    <row r="312" spans="1:16" ht="11.25" customHeight="1" x14ac:dyDescent="0.2">
      <c r="A312" s="67" t="s">
        <v>335</v>
      </c>
      <c r="B312" s="48" t="s">
        <v>9</v>
      </c>
      <c r="C312" s="49">
        <f>SUM(C307:C311)</f>
        <v>0</v>
      </c>
      <c r="D312" s="48"/>
      <c r="E312" s="49">
        <f>SUM(E307:E311)</f>
        <v>0</v>
      </c>
      <c r="F312" s="48"/>
      <c r="G312" s="49">
        <f>SUM(G307:G311)</f>
        <v>0</v>
      </c>
      <c r="H312" s="48"/>
      <c r="I312" s="49">
        <f>SUM(I307:I311)</f>
        <v>0</v>
      </c>
      <c r="J312" s="48"/>
      <c r="K312" s="49">
        <f>SUM(K307:K311)</f>
        <v>0</v>
      </c>
      <c r="L312" s="48"/>
      <c r="M312" s="49">
        <f>SUM(M307:M311)</f>
        <v>0</v>
      </c>
      <c r="N312" s="48"/>
      <c r="O312" s="50">
        <f>SUM(O307:O311)</f>
        <v>0</v>
      </c>
      <c r="P312" s="51">
        <f>SUM(C312,E312,G312,I312,K312,M312,O312)</f>
        <v>0</v>
      </c>
    </row>
    <row r="313" spans="1:16" x14ac:dyDescent="0.2">
      <c r="B313" s="6"/>
      <c r="C313" s="9"/>
      <c r="D313" s="9"/>
      <c r="E313" s="9"/>
      <c r="F313" s="9"/>
      <c r="G313" s="9"/>
      <c r="H313" s="9"/>
      <c r="I313" s="9"/>
      <c r="J313" s="9"/>
      <c r="K313" s="9"/>
      <c r="L313" s="9"/>
      <c r="M313" s="9"/>
      <c r="N313" s="9"/>
      <c r="O313" s="9"/>
      <c r="P313" s="6"/>
    </row>
    <row r="314" spans="1:16" ht="15" customHeight="1" x14ac:dyDescent="0.2">
      <c r="A314" s="67" t="s">
        <v>261</v>
      </c>
      <c r="B314" s="15">
        <f ca="1">N305+1</f>
        <v>10</v>
      </c>
      <c r="C314" s="16"/>
      <c r="D314" s="15">
        <f ca="1">B314+1</f>
        <v>11</v>
      </c>
      <c r="E314" s="16"/>
      <c r="F314" s="15">
        <f ca="1">D314+1</f>
        <v>12</v>
      </c>
      <c r="G314" s="16"/>
      <c r="H314" s="15">
        <f ca="1">F314+1</f>
        <v>13</v>
      </c>
      <c r="I314" s="16"/>
      <c r="J314" s="15">
        <f ca="1">H314+1</f>
        <v>14</v>
      </c>
      <c r="K314" s="16"/>
      <c r="L314" s="15">
        <f ca="1">J314+1</f>
        <v>15</v>
      </c>
      <c r="M314" s="16"/>
      <c r="N314" s="15">
        <f ca="1">L314+1</f>
        <v>16</v>
      </c>
      <c r="O314" s="16"/>
      <c r="P314" s="42"/>
    </row>
    <row r="315" spans="1:16" ht="11.25" customHeight="1" x14ac:dyDescent="0.2">
      <c r="A315" s="67" t="s">
        <v>167</v>
      </c>
      <c r="B315" s="59" t="s">
        <v>12</v>
      </c>
      <c r="C315" s="61" t="s">
        <v>13</v>
      </c>
      <c r="D315" s="59" t="s">
        <v>12</v>
      </c>
      <c r="E315" s="61" t="s">
        <v>13</v>
      </c>
      <c r="F315" s="59" t="s">
        <v>12</v>
      </c>
      <c r="G315" s="61" t="s">
        <v>13</v>
      </c>
      <c r="H315" s="59" t="s">
        <v>12</v>
      </c>
      <c r="I315" s="61" t="s">
        <v>13</v>
      </c>
      <c r="J315" s="59" t="s">
        <v>12</v>
      </c>
      <c r="K315" s="61" t="s">
        <v>13</v>
      </c>
      <c r="L315" s="59" t="s">
        <v>12</v>
      </c>
      <c r="M315" s="61" t="s">
        <v>13</v>
      </c>
      <c r="N315" s="59" t="s">
        <v>12</v>
      </c>
      <c r="O315" s="62" t="s">
        <v>13</v>
      </c>
      <c r="P315" s="40"/>
    </row>
    <row r="316" spans="1:16" ht="11.25" customHeight="1" x14ac:dyDescent="0.2">
      <c r="A316" s="67" t="s">
        <v>207</v>
      </c>
      <c r="B316" s="29"/>
      <c r="C316" s="10"/>
      <c r="D316" s="29"/>
      <c r="E316" s="10"/>
      <c r="F316" s="29"/>
      <c r="G316" s="10"/>
      <c r="H316" s="29"/>
      <c r="I316" s="10"/>
      <c r="J316" s="29"/>
      <c r="K316" s="10"/>
      <c r="L316" s="29"/>
      <c r="M316" s="10"/>
      <c r="N316" s="29"/>
      <c r="O316" s="36"/>
      <c r="P316" s="40"/>
    </row>
    <row r="317" spans="1:16" ht="11.25" customHeight="1" x14ac:dyDescent="0.2">
      <c r="B317" s="30"/>
      <c r="C317" s="11"/>
      <c r="D317" s="30"/>
      <c r="E317" s="11"/>
      <c r="F317" s="30"/>
      <c r="G317" s="11"/>
      <c r="H317" s="30"/>
      <c r="I317" s="11"/>
      <c r="J317" s="30"/>
      <c r="K317" s="11"/>
      <c r="L317" s="30"/>
      <c r="M317" s="11"/>
      <c r="N317" s="30"/>
      <c r="O317" s="37"/>
      <c r="P317" s="40"/>
    </row>
    <row r="318" spans="1:16" ht="11.25" customHeight="1" x14ac:dyDescent="0.2">
      <c r="B318" s="30"/>
      <c r="C318" s="11"/>
      <c r="D318" s="30"/>
      <c r="E318" s="11"/>
      <c r="F318" s="30"/>
      <c r="G318" s="11"/>
      <c r="H318" s="30"/>
      <c r="I318" s="11"/>
      <c r="J318" s="30"/>
      <c r="K318" s="11"/>
      <c r="L318" s="30"/>
      <c r="M318" s="11"/>
      <c r="N318" s="30"/>
      <c r="O318" s="37"/>
      <c r="P318" s="40"/>
    </row>
    <row r="319" spans="1:16" ht="11.25" customHeight="1" x14ac:dyDescent="0.2">
      <c r="B319" s="30"/>
      <c r="C319" s="11"/>
      <c r="D319" s="30"/>
      <c r="E319" s="11"/>
      <c r="F319" s="30"/>
      <c r="G319" s="11"/>
      <c r="H319" s="30"/>
      <c r="I319" s="11"/>
      <c r="J319" s="30"/>
      <c r="K319" s="11"/>
      <c r="L319" s="30"/>
      <c r="M319" s="11"/>
      <c r="N319" s="30"/>
      <c r="O319" s="37"/>
      <c r="P319" s="40"/>
    </row>
    <row r="320" spans="1:16" ht="11.25" customHeight="1" x14ac:dyDescent="0.2">
      <c r="B320" s="31"/>
      <c r="C320" s="13"/>
      <c r="D320" s="31"/>
      <c r="E320" s="13"/>
      <c r="F320" s="31"/>
      <c r="G320" s="13"/>
      <c r="H320" s="31"/>
      <c r="I320" s="13"/>
      <c r="J320" s="31"/>
      <c r="K320" s="13"/>
      <c r="L320" s="31"/>
      <c r="M320" s="13"/>
      <c r="N320" s="31"/>
      <c r="O320" s="38"/>
      <c r="P320" s="40"/>
    </row>
    <row r="321" spans="1:16" ht="11.25" customHeight="1" x14ac:dyDescent="0.2">
      <c r="A321" s="67" t="s">
        <v>334</v>
      </c>
      <c r="B321" s="52" t="s">
        <v>9</v>
      </c>
      <c r="C321" s="49">
        <f>SUM(C316:C320)</f>
        <v>0</v>
      </c>
      <c r="D321" s="48"/>
      <c r="E321" s="49">
        <f>SUM(E316:E320)</f>
        <v>0</v>
      </c>
      <c r="F321" s="48"/>
      <c r="G321" s="49">
        <f>SUM(G316:G320)</f>
        <v>0</v>
      </c>
      <c r="H321" s="48"/>
      <c r="I321" s="49">
        <f>SUM(I316:I320)</f>
        <v>0</v>
      </c>
      <c r="J321" s="48"/>
      <c r="K321" s="49">
        <f>SUM(K316:K320)</f>
        <v>0</v>
      </c>
      <c r="L321" s="48"/>
      <c r="M321" s="49">
        <f>SUM(M316:M320)</f>
        <v>0</v>
      </c>
      <c r="N321" s="48"/>
      <c r="O321" s="50">
        <f>SUM(O316:O320)</f>
        <v>0</v>
      </c>
      <c r="P321" s="51">
        <f>SUM(C321,E321,G321,I321,K321,M321,O321)</f>
        <v>0</v>
      </c>
    </row>
    <row r="322" spans="1:16" x14ac:dyDescent="0.2">
      <c r="B322" s="6"/>
      <c r="C322" s="9"/>
      <c r="D322" s="9"/>
      <c r="E322" s="9"/>
      <c r="F322" s="9"/>
      <c r="G322" s="9"/>
      <c r="H322" s="9"/>
      <c r="I322" s="9"/>
      <c r="J322" s="9"/>
      <c r="K322" s="9"/>
      <c r="L322" s="9"/>
      <c r="M322" s="9"/>
      <c r="N322" s="9"/>
      <c r="O322" s="9"/>
      <c r="P322" s="6"/>
    </row>
    <row r="323" spans="1:16" ht="15" customHeight="1" x14ac:dyDescent="0.2">
      <c r="A323" s="67" t="s">
        <v>262</v>
      </c>
      <c r="B323" s="15">
        <f ca="1">N314+1</f>
        <v>17</v>
      </c>
      <c r="C323" s="16"/>
      <c r="D323" s="15">
        <f ca="1">B323+1</f>
        <v>18</v>
      </c>
      <c r="E323" s="16"/>
      <c r="F323" s="15">
        <f ca="1">D323+1</f>
        <v>19</v>
      </c>
      <c r="G323" s="16"/>
      <c r="H323" s="15">
        <f ca="1">F323+1</f>
        <v>20</v>
      </c>
      <c r="I323" s="16"/>
      <c r="J323" s="15">
        <f ca="1">H323+1</f>
        <v>21</v>
      </c>
      <c r="K323" s="16"/>
      <c r="L323" s="15">
        <f ca="1">J323+1</f>
        <v>22</v>
      </c>
      <c r="M323" s="16"/>
      <c r="N323" s="15">
        <f ca="1">L323+1</f>
        <v>23</v>
      </c>
      <c r="O323" s="16"/>
      <c r="P323" s="42"/>
    </row>
    <row r="324" spans="1:16" ht="11.25" customHeight="1" x14ac:dyDescent="0.2">
      <c r="A324" s="67" t="s">
        <v>166</v>
      </c>
      <c r="B324" s="59" t="s">
        <v>12</v>
      </c>
      <c r="C324" s="61" t="s">
        <v>13</v>
      </c>
      <c r="D324" s="59" t="s">
        <v>12</v>
      </c>
      <c r="E324" s="61" t="s">
        <v>13</v>
      </c>
      <c r="F324" s="59" t="s">
        <v>12</v>
      </c>
      <c r="G324" s="61" t="s">
        <v>13</v>
      </c>
      <c r="H324" s="59" t="s">
        <v>12</v>
      </c>
      <c r="I324" s="61" t="s">
        <v>13</v>
      </c>
      <c r="J324" s="59" t="s">
        <v>12</v>
      </c>
      <c r="K324" s="61" t="s">
        <v>13</v>
      </c>
      <c r="L324" s="59" t="s">
        <v>12</v>
      </c>
      <c r="M324" s="61" t="s">
        <v>13</v>
      </c>
      <c r="N324" s="59" t="s">
        <v>12</v>
      </c>
      <c r="O324" s="62" t="s">
        <v>13</v>
      </c>
      <c r="P324" s="40"/>
    </row>
    <row r="325" spans="1:16" ht="11.25" customHeight="1" x14ac:dyDescent="0.2">
      <c r="A325" s="67" t="s">
        <v>208</v>
      </c>
      <c r="B325" s="29"/>
      <c r="C325" s="10"/>
      <c r="D325" s="29"/>
      <c r="E325" s="10"/>
      <c r="F325" s="29"/>
      <c r="G325" s="10"/>
      <c r="H325" s="29"/>
      <c r="I325" s="10"/>
      <c r="J325" s="29"/>
      <c r="K325" s="10"/>
      <c r="L325" s="29"/>
      <c r="M325" s="10"/>
      <c r="N325" s="29"/>
      <c r="O325" s="36"/>
      <c r="P325" s="40"/>
    </row>
    <row r="326" spans="1:16" ht="11.25" customHeight="1" x14ac:dyDescent="0.2">
      <c r="B326" s="30"/>
      <c r="C326" s="11"/>
      <c r="D326" s="30"/>
      <c r="E326" s="11"/>
      <c r="F326" s="30"/>
      <c r="G326" s="11"/>
      <c r="H326" s="30"/>
      <c r="I326" s="11"/>
      <c r="J326" s="30"/>
      <c r="K326" s="11"/>
      <c r="L326" s="30"/>
      <c r="M326" s="11"/>
      <c r="N326" s="30"/>
      <c r="O326" s="37"/>
      <c r="P326" s="40"/>
    </row>
    <row r="327" spans="1:16" ht="11.25" customHeight="1" x14ac:dyDescent="0.2">
      <c r="B327" s="30"/>
      <c r="C327" s="11"/>
      <c r="D327" s="30"/>
      <c r="E327" s="11"/>
      <c r="F327" s="30"/>
      <c r="G327" s="11"/>
      <c r="H327" s="30"/>
      <c r="I327" s="11"/>
      <c r="J327" s="30"/>
      <c r="K327" s="11"/>
      <c r="L327" s="30"/>
      <c r="M327" s="11"/>
      <c r="N327" s="30"/>
      <c r="O327" s="37"/>
      <c r="P327" s="40"/>
    </row>
    <row r="328" spans="1:16" ht="11.25" customHeight="1" x14ac:dyDescent="0.2">
      <c r="B328" s="30"/>
      <c r="C328" s="11"/>
      <c r="D328" s="30"/>
      <c r="E328" s="11"/>
      <c r="F328" s="30"/>
      <c r="G328" s="11"/>
      <c r="H328" s="30"/>
      <c r="I328" s="11"/>
      <c r="J328" s="30"/>
      <c r="K328" s="11"/>
      <c r="L328" s="30"/>
      <c r="M328" s="11"/>
      <c r="N328" s="30"/>
      <c r="O328" s="37"/>
      <c r="P328" s="40"/>
    </row>
    <row r="329" spans="1:16" ht="11.25" customHeight="1" x14ac:dyDescent="0.2">
      <c r="B329" s="31"/>
      <c r="C329" s="13"/>
      <c r="D329" s="31"/>
      <c r="E329" s="13"/>
      <c r="F329" s="31"/>
      <c r="G329" s="13"/>
      <c r="H329" s="31"/>
      <c r="I329" s="13"/>
      <c r="J329" s="31"/>
      <c r="K329" s="13"/>
      <c r="L329" s="31"/>
      <c r="M329" s="13"/>
      <c r="N329" s="31"/>
      <c r="O329" s="38"/>
      <c r="P329" s="40"/>
    </row>
    <row r="330" spans="1:16" ht="11.25" customHeight="1" x14ac:dyDescent="0.2">
      <c r="A330" s="67" t="s">
        <v>333</v>
      </c>
      <c r="B330" s="48" t="s">
        <v>9</v>
      </c>
      <c r="C330" s="49">
        <f>SUM(C325:C329)</f>
        <v>0</v>
      </c>
      <c r="D330" s="48"/>
      <c r="E330" s="49">
        <f>SUM(E325:E329)</f>
        <v>0</v>
      </c>
      <c r="F330" s="48"/>
      <c r="G330" s="49">
        <f>SUM(G325:G329)</f>
        <v>0</v>
      </c>
      <c r="H330" s="48"/>
      <c r="I330" s="49">
        <f>SUM(I325:I329)</f>
        <v>0</v>
      </c>
      <c r="J330" s="48"/>
      <c r="K330" s="49">
        <f>SUM(K325:K329)</f>
        <v>0</v>
      </c>
      <c r="L330" s="48"/>
      <c r="M330" s="49">
        <f>SUM(M325:M329)</f>
        <v>0</v>
      </c>
      <c r="N330" s="48"/>
      <c r="O330" s="50">
        <f>SUM(O325:O329)</f>
        <v>0</v>
      </c>
      <c r="P330" s="51">
        <f>SUM(C330,E330,G330,I330,K330,M330,O330)</f>
        <v>0</v>
      </c>
    </row>
    <row r="331" spans="1:16" x14ac:dyDescent="0.2">
      <c r="B331" s="6"/>
      <c r="C331" s="9"/>
      <c r="D331" s="9"/>
      <c r="E331" s="9"/>
      <c r="F331" s="9"/>
      <c r="G331" s="9"/>
      <c r="H331" s="9"/>
      <c r="I331" s="9"/>
      <c r="J331" s="9"/>
      <c r="K331" s="9"/>
      <c r="L331" s="9"/>
      <c r="M331" s="9"/>
      <c r="N331" s="9"/>
      <c r="O331" s="9"/>
      <c r="P331" s="6"/>
    </row>
    <row r="332" spans="1:16" ht="15" customHeight="1" x14ac:dyDescent="0.2">
      <c r="A332" s="67" t="s">
        <v>263</v>
      </c>
      <c r="B332" s="15">
        <f ca="1">DAY(IF(DAY(JunSun1)=1,JunSun1+22,JunSun1+29))</f>
        <v>24</v>
      </c>
      <c r="C332" s="16"/>
      <c r="D332" s="15">
        <f ca="1">DAY(IF(DAY(JunSun1)=1,JunSun1+23,JunSun1+30))</f>
        <v>25</v>
      </c>
      <c r="E332" s="16"/>
      <c r="F332" s="15">
        <f ca="1">DAY(IF(DAY(JunSun1)=1,JunSun1+24,JunSun1+31))</f>
        <v>26</v>
      </c>
      <c r="G332" s="16"/>
      <c r="H332" s="15">
        <f ca="1">DAY(IF(DAY(JunSun1)=1,JunSun1+25,JunSun1+32))</f>
        <v>27</v>
      </c>
      <c r="I332" s="16"/>
      <c r="J332" s="15">
        <f ca="1">DAY(IF(DAY(JunSun1)=1,JunSun1+26,JunSun1+33))</f>
        <v>28</v>
      </c>
      <c r="K332" s="16"/>
      <c r="L332" s="15">
        <f ca="1">DAY(IF(DAY(JunSun1)=1,JunSun1+27,JunSun1+34))</f>
        <v>29</v>
      </c>
      <c r="M332" s="16"/>
      <c r="N332" s="15">
        <f ca="1">DAY(IF(DAY(JunSun1)=1,JunSun1+28,JunSun1+35))</f>
        <v>30</v>
      </c>
      <c r="O332" s="16"/>
      <c r="P332" s="43"/>
    </row>
    <row r="333" spans="1:16" ht="11.25" customHeight="1" x14ac:dyDescent="0.2">
      <c r="A333" s="67" t="s">
        <v>165</v>
      </c>
      <c r="B333" s="59" t="s">
        <v>12</v>
      </c>
      <c r="C333" s="61" t="s">
        <v>13</v>
      </c>
      <c r="D333" s="59" t="s">
        <v>12</v>
      </c>
      <c r="E333" s="61" t="s">
        <v>13</v>
      </c>
      <c r="F333" s="59" t="s">
        <v>12</v>
      </c>
      <c r="G333" s="61" t="s">
        <v>13</v>
      </c>
      <c r="H333" s="59" t="s">
        <v>12</v>
      </c>
      <c r="I333" s="61" t="s">
        <v>13</v>
      </c>
      <c r="J333" s="59" t="s">
        <v>12</v>
      </c>
      <c r="K333" s="61" t="s">
        <v>13</v>
      </c>
      <c r="L333" s="59" t="s">
        <v>12</v>
      </c>
      <c r="M333" s="61" t="s">
        <v>13</v>
      </c>
      <c r="N333" s="59" t="s">
        <v>12</v>
      </c>
      <c r="O333" s="62" t="s">
        <v>13</v>
      </c>
      <c r="P333" s="40"/>
    </row>
    <row r="334" spans="1:16" ht="11.25" customHeight="1" x14ac:dyDescent="0.2">
      <c r="A334" s="67" t="s">
        <v>209</v>
      </c>
      <c r="B334" s="20"/>
      <c r="C334" s="10"/>
      <c r="D334" s="24"/>
      <c r="E334" s="10"/>
      <c r="F334" s="20"/>
      <c r="G334" s="10"/>
      <c r="H334" s="20"/>
      <c r="I334" s="10"/>
      <c r="J334" s="20"/>
      <c r="K334" s="10"/>
      <c r="L334" s="20"/>
      <c r="M334" s="10"/>
      <c r="N334" s="33"/>
      <c r="O334" s="44"/>
      <c r="P334" s="40"/>
    </row>
    <row r="335" spans="1:16" ht="11.25" customHeight="1" x14ac:dyDescent="0.2">
      <c r="B335" s="21"/>
      <c r="C335" s="11"/>
      <c r="D335" s="21"/>
      <c r="E335" s="11"/>
      <c r="F335" s="21"/>
      <c r="G335" s="11"/>
      <c r="H335" s="21"/>
      <c r="I335" s="11"/>
      <c r="J335" s="21"/>
      <c r="K335" s="11"/>
      <c r="L335" s="21"/>
      <c r="M335" s="11"/>
      <c r="N335" s="34"/>
      <c r="O335" s="45"/>
      <c r="P335" s="40"/>
    </row>
    <row r="336" spans="1:16" ht="11.25" customHeight="1" x14ac:dyDescent="0.2">
      <c r="B336" s="21"/>
      <c r="C336" s="11"/>
      <c r="D336" s="21"/>
      <c r="E336" s="11"/>
      <c r="F336" s="21"/>
      <c r="G336" s="11"/>
      <c r="H336" s="21"/>
      <c r="I336" s="11"/>
      <c r="J336" s="21"/>
      <c r="K336" s="11"/>
      <c r="L336" s="21"/>
      <c r="M336" s="11"/>
      <c r="N336" s="34"/>
      <c r="O336" s="45"/>
      <c r="P336" s="40"/>
    </row>
    <row r="337" spans="1:16" ht="11.25" customHeight="1" x14ac:dyDescent="0.2">
      <c r="B337" s="21"/>
      <c r="C337" s="11"/>
      <c r="D337" s="21"/>
      <c r="E337" s="11"/>
      <c r="F337" s="21"/>
      <c r="G337" s="11"/>
      <c r="H337" s="21"/>
      <c r="I337" s="11"/>
      <c r="J337" s="21"/>
      <c r="K337" s="11"/>
      <c r="L337" s="21"/>
      <c r="M337" s="11"/>
      <c r="N337" s="34"/>
      <c r="O337" s="45"/>
      <c r="P337" s="40"/>
    </row>
    <row r="338" spans="1:16" ht="11.25" customHeight="1" x14ac:dyDescent="0.2">
      <c r="B338" s="22"/>
      <c r="C338" s="13"/>
      <c r="D338" s="22"/>
      <c r="E338" s="13"/>
      <c r="F338" s="22"/>
      <c r="G338" s="13"/>
      <c r="H338" s="22"/>
      <c r="I338" s="13"/>
      <c r="J338" s="22"/>
      <c r="K338" s="13"/>
      <c r="L338" s="22"/>
      <c r="M338" s="13"/>
      <c r="N338" s="35"/>
      <c r="O338" s="46"/>
      <c r="P338" s="40"/>
    </row>
    <row r="339" spans="1:16" ht="11.25" customHeight="1" x14ac:dyDescent="0.2">
      <c r="A339" s="67" t="s">
        <v>332</v>
      </c>
      <c r="B339" s="48" t="s">
        <v>9</v>
      </c>
      <c r="C339" s="49">
        <f>SUM(C334:C338)</f>
        <v>0</v>
      </c>
      <c r="D339" s="48"/>
      <c r="E339" s="49">
        <f>SUM(E334:E338)</f>
        <v>0</v>
      </c>
      <c r="F339" s="48"/>
      <c r="G339" s="49">
        <f>SUM(G334:G338)</f>
        <v>0</v>
      </c>
      <c r="H339" s="48"/>
      <c r="I339" s="49">
        <f>SUM(I334:I338)</f>
        <v>0</v>
      </c>
      <c r="J339" s="48"/>
      <c r="K339" s="49">
        <f>SUM(K334:K338)</f>
        <v>0</v>
      </c>
      <c r="L339" s="48"/>
      <c r="M339" s="49">
        <f>SUM(M334:M338)</f>
        <v>0</v>
      </c>
      <c r="N339" s="48"/>
      <c r="O339" s="50">
        <f>SUM(O334:O338)</f>
        <v>0</v>
      </c>
      <c r="P339" s="51">
        <f ca="1">SUMIF(B332:N332,"&gt;="&amp;15,C339:O339)</f>
        <v>0</v>
      </c>
    </row>
    <row r="340" spans="1:16" x14ac:dyDescent="0.2">
      <c r="B340" s="6"/>
      <c r="C340" s="9"/>
      <c r="D340" s="9"/>
      <c r="E340" s="9"/>
      <c r="F340" s="9"/>
      <c r="G340" s="9"/>
      <c r="H340" s="9"/>
      <c r="I340" s="9"/>
      <c r="J340" s="9"/>
      <c r="K340" s="9"/>
      <c r="L340" s="9"/>
      <c r="M340" s="9"/>
      <c r="N340" s="9"/>
      <c r="O340" s="9"/>
      <c r="P340" s="6"/>
    </row>
    <row r="341" spans="1:16" ht="15" customHeight="1" x14ac:dyDescent="0.2">
      <c r="A341" s="67" t="s">
        <v>264</v>
      </c>
      <c r="B341" s="15">
        <f ca="1">DAY(IF(DAY(JunSun1)=1,JunSun1+29,JunSun1+36))</f>
        <v>1</v>
      </c>
      <c r="C341" s="14"/>
      <c r="D341" s="15">
        <f ca="1">DAY(IF(DAY(JunSun1)=1,JunSun1+30,JunSun1+37))</f>
        <v>2</v>
      </c>
      <c r="E341" s="16"/>
      <c r="F341" s="12">
        <f ca="1">DAY(IF(DAY(JunSun1)=1,JunSun1+31,JunSun1+38))</f>
        <v>3</v>
      </c>
      <c r="G341" s="16"/>
      <c r="H341" s="15">
        <f ca="1">DAY(IF(DAY(JunSun1)=1,JunSun1+32,JunSun1+39))</f>
        <v>4</v>
      </c>
      <c r="I341" s="16"/>
      <c r="J341" s="15">
        <f ca="1">DAY(IF(DAY(JunSun1)=1,JunSun1+33,JunSun1+40))</f>
        <v>5</v>
      </c>
      <c r="K341" s="16"/>
      <c r="L341" s="15">
        <f ca="1">DAY(IF(DAY(JunSun1)=1,JunSun1+34,JunSun1+41))</f>
        <v>6</v>
      </c>
      <c r="M341" s="16"/>
      <c r="N341" s="15">
        <f ca="1">DAY(IF(DAY(JunSun1)=1,JunSun1+35,JunSun1+42))</f>
        <v>7</v>
      </c>
      <c r="O341" s="16"/>
      <c r="P341" s="43"/>
    </row>
    <row r="342" spans="1:16" ht="11.25" customHeight="1" x14ac:dyDescent="0.2">
      <c r="A342" s="67" t="s">
        <v>164</v>
      </c>
      <c r="B342" s="59" t="s">
        <v>12</v>
      </c>
      <c r="C342" s="61" t="s">
        <v>13</v>
      </c>
      <c r="D342" s="59" t="s">
        <v>12</v>
      </c>
      <c r="E342" s="61" t="s">
        <v>13</v>
      </c>
      <c r="F342" s="59" t="s">
        <v>12</v>
      </c>
      <c r="G342" s="61" t="s">
        <v>13</v>
      </c>
      <c r="H342" s="59" t="s">
        <v>12</v>
      </c>
      <c r="I342" s="61" t="s">
        <v>13</v>
      </c>
      <c r="J342" s="59" t="s">
        <v>12</v>
      </c>
      <c r="K342" s="61" t="s">
        <v>13</v>
      </c>
      <c r="L342" s="59" t="s">
        <v>12</v>
      </c>
      <c r="M342" s="61" t="s">
        <v>13</v>
      </c>
      <c r="N342" s="59" t="s">
        <v>12</v>
      </c>
      <c r="O342" s="62" t="s">
        <v>13</v>
      </c>
      <c r="P342" s="40"/>
    </row>
    <row r="343" spans="1:16" ht="11.25" customHeight="1" x14ac:dyDescent="0.2">
      <c r="A343" s="67" t="s">
        <v>210</v>
      </c>
      <c r="B343" s="20"/>
      <c r="C343" s="10"/>
      <c r="D343" s="24"/>
      <c r="E343" s="10"/>
      <c r="F343" s="20"/>
      <c r="G343" s="10"/>
      <c r="H343" s="20"/>
      <c r="I343" s="10"/>
      <c r="J343" s="20"/>
      <c r="K343" s="10"/>
      <c r="L343" s="20"/>
      <c r="M343" s="10"/>
      <c r="N343" s="20"/>
      <c r="O343" s="36"/>
      <c r="P343" s="40"/>
    </row>
    <row r="344" spans="1:16" ht="11.25" customHeight="1" x14ac:dyDescent="0.2">
      <c r="B344" s="21"/>
      <c r="C344" s="11"/>
      <c r="D344" s="21"/>
      <c r="E344" s="11"/>
      <c r="F344" s="21"/>
      <c r="G344" s="11"/>
      <c r="H344" s="21"/>
      <c r="I344" s="11"/>
      <c r="J344" s="21"/>
      <c r="K344" s="11"/>
      <c r="L344" s="21"/>
      <c r="M344" s="11"/>
      <c r="N344" s="21"/>
      <c r="O344" s="37"/>
      <c r="P344" s="40"/>
    </row>
    <row r="345" spans="1:16" ht="11.25" customHeight="1" x14ac:dyDescent="0.2">
      <c r="B345" s="21"/>
      <c r="C345" s="11"/>
      <c r="D345" s="21"/>
      <c r="E345" s="11"/>
      <c r="F345" s="21"/>
      <c r="G345" s="11"/>
      <c r="H345" s="21"/>
      <c r="I345" s="11"/>
      <c r="J345" s="21"/>
      <c r="K345" s="11"/>
      <c r="L345" s="21"/>
      <c r="M345" s="11"/>
      <c r="N345" s="21"/>
      <c r="O345" s="37"/>
      <c r="P345" s="40"/>
    </row>
    <row r="346" spans="1:16" ht="11.25" customHeight="1" x14ac:dyDescent="0.2">
      <c r="B346" s="21"/>
      <c r="C346" s="11"/>
      <c r="D346" s="21"/>
      <c r="E346" s="11"/>
      <c r="F346" s="21"/>
      <c r="G346" s="11"/>
      <c r="H346" s="21"/>
      <c r="I346" s="11"/>
      <c r="J346" s="21"/>
      <c r="K346" s="11"/>
      <c r="L346" s="21"/>
      <c r="M346" s="11"/>
      <c r="N346" s="21"/>
      <c r="O346" s="37"/>
      <c r="P346" s="40"/>
    </row>
    <row r="347" spans="1:16" ht="11.25" customHeight="1" x14ac:dyDescent="0.2">
      <c r="B347" s="22"/>
      <c r="C347" s="13"/>
      <c r="D347" s="22"/>
      <c r="E347" s="13"/>
      <c r="F347" s="22"/>
      <c r="G347" s="13"/>
      <c r="H347" s="22"/>
      <c r="I347" s="13"/>
      <c r="J347" s="22"/>
      <c r="K347" s="13"/>
      <c r="L347" s="22"/>
      <c r="M347" s="13"/>
      <c r="N347" s="22"/>
      <c r="O347" s="38"/>
      <c r="P347" s="40"/>
    </row>
    <row r="348" spans="1:16" ht="11.25" customHeight="1" x14ac:dyDescent="0.2">
      <c r="A348" s="67" t="s">
        <v>331</v>
      </c>
      <c r="B348" s="48" t="s">
        <v>9</v>
      </c>
      <c r="C348" s="49">
        <f>SUM(C343:C347)</f>
        <v>0</v>
      </c>
      <c r="D348" s="23"/>
      <c r="E348" s="49">
        <f>SUM(E343:E347)</f>
        <v>0</v>
      </c>
      <c r="F348" s="23"/>
      <c r="G348" s="49">
        <f>SUM(G343:G347)</f>
        <v>0</v>
      </c>
      <c r="H348" s="23"/>
      <c r="I348" s="49">
        <f>SUM(I343:I347)</f>
        <v>0</v>
      </c>
      <c r="J348" s="23"/>
      <c r="K348" s="49">
        <f>SUM(K343:K347)</f>
        <v>0</v>
      </c>
      <c r="L348" s="23"/>
      <c r="M348" s="49">
        <f>SUM(M343:M347)</f>
        <v>0</v>
      </c>
      <c r="N348" s="23"/>
      <c r="O348" s="50">
        <f>SUM(O343:O347)</f>
        <v>0</v>
      </c>
      <c r="P348" s="51">
        <f ca="1">SUMIF(B341:N341,"&gt;="&amp;15,C348:O348)</f>
        <v>0</v>
      </c>
    </row>
    <row r="349" spans="1:16" ht="17.25" customHeight="1" x14ac:dyDescent="0.2"/>
    <row r="350" spans="1:16" ht="12" customHeight="1" x14ac:dyDescent="0.2">
      <c r="A350" s="67" t="s">
        <v>95</v>
      </c>
      <c r="B350" s="79" t="s">
        <v>22</v>
      </c>
      <c r="C350" s="79"/>
      <c r="D350" s="79"/>
      <c r="E350" s="79"/>
      <c r="F350"/>
      <c r="G350" s="4"/>
      <c r="H350"/>
      <c r="I350" s="4"/>
      <c r="J350"/>
      <c r="K350" s="4"/>
      <c r="L350" s="80" t="s">
        <v>15</v>
      </c>
      <c r="M350" s="80"/>
      <c r="N350" s="80" t="s">
        <v>16</v>
      </c>
      <c r="O350" s="80"/>
      <c r="P350"/>
    </row>
    <row r="351" spans="1:16" ht="25.5" customHeight="1" x14ac:dyDescent="0.2">
      <c r="A351" s="67" t="s">
        <v>104</v>
      </c>
      <c r="B351" s="79"/>
      <c r="C351" s="79"/>
      <c r="D351" s="79"/>
      <c r="E351" s="79"/>
      <c r="F351" s="3" t="str">
        <f ca="1">IFERROR(WEEKDAY(DATEVALUE(B350&amp;" 1, "&amp;Year1)),"")</f>
        <v/>
      </c>
      <c r="G351" s="4"/>
      <c r="H351"/>
      <c r="I351" s="7"/>
      <c r="J351" s="8"/>
      <c r="K351" s="4"/>
      <c r="L351" s="81">
        <f ca="1">SUM(P361,P370,P379,P388,P397,P406)</f>
        <v>0</v>
      </c>
      <c r="M351" s="82"/>
      <c r="N351" s="81">
        <f ca="1">SUM(P:P)</f>
        <v>439.95</v>
      </c>
      <c r="O351" s="83"/>
      <c r="P351"/>
    </row>
    <row r="352" spans="1:16" ht="9" customHeight="1" x14ac:dyDescent="0.2">
      <c r="A352" s="67" t="s">
        <v>365</v>
      </c>
      <c r="B352" s="70">
        <v>1</v>
      </c>
      <c r="C352" s="70"/>
      <c r="D352" s="70">
        <v>2</v>
      </c>
      <c r="E352" s="70"/>
      <c r="F352" s="70">
        <v>3</v>
      </c>
      <c r="G352" s="70"/>
      <c r="H352" s="70">
        <v>4</v>
      </c>
      <c r="I352" s="70"/>
      <c r="J352" s="70">
        <v>5</v>
      </c>
      <c r="K352" s="70"/>
      <c r="L352" s="70">
        <v>6</v>
      </c>
      <c r="M352" s="70"/>
      <c r="N352" s="70">
        <v>7</v>
      </c>
      <c r="O352" s="70"/>
      <c r="P352" s="2"/>
    </row>
    <row r="353" spans="1:16" ht="15" customHeight="1" x14ac:dyDescent="0.2">
      <c r="A353" s="67" t="s">
        <v>115</v>
      </c>
      <c r="B353" s="71" t="s">
        <v>0</v>
      </c>
      <c r="C353" s="72"/>
      <c r="D353" s="73" t="s">
        <v>1</v>
      </c>
      <c r="E353" s="74" t="e">
        <f ca="1">IF(WEEKDAY(DATEVALUE(Month1&amp;" 1, "&amp;Year1))=COLUMN(#REF!),1,IF(LEN(C353)&gt;0,C353+1,""))</f>
        <v>#VALUE!</v>
      </c>
      <c r="F353" s="72" t="s">
        <v>2</v>
      </c>
      <c r="G353" s="72" t="e">
        <f ca="1">IF(WEEKDAY(DATEVALUE(Month1&amp;" 1, "&amp;Year1))=COLUMN(#REF!),1,IF(LEN(E353)&gt;0,E353+1,""))</f>
        <v>#VALUE!</v>
      </c>
      <c r="H353" s="73" t="s">
        <v>3</v>
      </c>
      <c r="I353" s="74" t="e">
        <f ca="1">IF(WEEKDAY(DATEVALUE(Month1&amp;" 1, "&amp;Year1))=COLUMN(#REF!),1,IF(LEN(G353)&gt;0,G353+1,""))</f>
        <v>#VALUE!</v>
      </c>
      <c r="J353" s="75" t="s">
        <v>4</v>
      </c>
      <c r="K353" s="76" t="e">
        <f ca="1">IF(WEEKDAY(DATEVALUE(Month1&amp;" 1, "&amp;Year1))=COLUMN(#REF!),1,IF(LEN(I353)&gt;0,I353+1,""))</f>
        <v>#VALUE!</v>
      </c>
      <c r="L353" s="77" t="s">
        <v>5</v>
      </c>
      <c r="M353" s="78" t="e">
        <f ca="1">IF(WEEKDAY(DATEVALUE(Month1&amp;" 1, "&amp;Year1))=COLUMN(#REF!),1,IF(LEN(K353)&gt;0,K353+1,""))</f>
        <v>#VALUE!</v>
      </c>
      <c r="N353" s="77" t="s">
        <v>6</v>
      </c>
      <c r="O353" s="78" t="e">
        <f ca="1">IF(WEEKDAY(DATEVALUE(Month1&amp;" 1, "&amp;Year1))=COLUMN(#REF!),1,IF(LEN(M353)&gt;0,M353+1,""))</f>
        <v>#VALUE!</v>
      </c>
      <c r="P353" s="64" t="s">
        <v>7</v>
      </c>
    </row>
    <row r="354" spans="1:16" ht="15" customHeight="1" x14ac:dyDescent="0.2">
      <c r="A354" s="67" t="s">
        <v>122</v>
      </c>
      <c r="B354" s="17">
        <f ca="1">DAY(IF(DAY(JulSun1)=1,JulSun1-6,JulSun1+1))</f>
        <v>1</v>
      </c>
      <c r="C354" s="19"/>
      <c r="D354" s="25">
        <f ca="1">DAY(IF(DAY(JulSun1)=1,JulSun1-5,JulSun1+2))</f>
        <v>2</v>
      </c>
      <c r="E354" s="19"/>
      <c r="F354" s="25">
        <f ca="1">DAY(IF(DAY(JulSun1)=1,JulSun1-4,JulSun1+3))</f>
        <v>3</v>
      </c>
      <c r="G354" s="19"/>
      <c r="H354" s="25">
        <f ca="1">DAY(IF(DAY(JulSun1)=1,JulSun1-3,JulSun1+4))</f>
        <v>4</v>
      </c>
      <c r="I354" s="19"/>
      <c r="J354" s="25">
        <f ca="1">DAY(IF(DAY(JulSun1)=1,JulSun1-2,JulSun1+5))</f>
        <v>5</v>
      </c>
      <c r="K354" s="19"/>
      <c r="L354" s="25">
        <f ca="1">DAY(IF(DAY(JulSun1)=1,JulSun1-1,JulSun1+6))</f>
        <v>6</v>
      </c>
      <c r="M354" s="19"/>
      <c r="N354" s="32">
        <f ca="1">DAY(IF(DAY(JulSun1)=1,JulSun1,JulSun1+7))</f>
        <v>7</v>
      </c>
      <c r="O354" s="18"/>
      <c r="P354" s="39"/>
    </row>
    <row r="355" spans="1:16" ht="11.25" customHeight="1" x14ac:dyDescent="0.2">
      <c r="A355" s="67" t="s">
        <v>163</v>
      </c>
      <c r="B355" s="63" t="s">
        <v>12</v>
      </c>
      <c r="C355" s="58" t="s">
        <v>13</v>
      </c>
      <c r="D355" s="57" t="s">
        <v>12</v>
      </c>
      <c r="E355" s="58" t="s">
        <v>13</v>
      </c>
      <c r="F355" s="57" t="s">
        <v>12</v>
      </c>
      <c r="G355" s="58" t="s">
        <v>13</v>
      </c>
      <c r="H355" s="57" t="s">
        <v>12</v>
      </c>
      <c r="I355" s="58" t="s">
        <v>13</v>
      </c>
      <c r="J355" s="57" t="s">
        <v>12</v>
      </c>
      <c r="K355" s="58" t="s">
        <v>13</v>
      </c>
      <c r="L355" s="57" t="s">
        <v>12</v>
      </c>
      <c r="M355" s="58" t="s">
        <v>13</v>
      </c>
      <c r="N355" s="59" t="s">
        <v>12</v>
      </c>
      <c r="O355" s="60" t="s">
        <v>13</v>
      </c>
      <c r="P355" s="40"/>
    </row>
    <row r="356" spans="1:16" ht="11.25" customHeight="1" x14ac:dyDescent="0.2">
      <c r="A356" s="67" t="s">
        <v>211</v>
      </c>
      <c r="B356" s="20"/>
      <c r="C356" s="10"/>
      <c r="D356" s="24"/>
      <c r="E356" s="10"/>
      <c r="F356" s="20"/>
      <c r="G356" s="10"/>
      <c r="H356" s="20"/>
      <c r="I356" s="10"/>
      <c r="J356" s="20"/>
      <c r="K356" s="10"/>
      <c r="L356" s="20"/>
      <c r="M356" s="10"/>
      <c r="N356" s="20"/>
      <c r="O356" s="36"/>
      <c r="P356" s="40"/>
    </row>
    <row r="357" spans="1:16" ht="11.25" customHeight="1" x14ac:dyDescent="0.2">
      <c r="B357" s="21"/>
      <c r="C357" s="11"/>
      <c r="D357" s="21"/>
      <c r="E357" s="11"/>
      <c r="F357" s="21"/>
      <c r="G357" s="11"/>
      <c r="H357" s="21"/>
      <c r="I357" s="11"/>
      <c r="J357" s="21"/>
      <c r="K357" s="11"/>
      <c r="L357" s="21"/>
      <c r="M357" s="11"/>
      <c r="N357" s="21"/>
      <c r="O357" s="37"/>
      <c r="P357" s="40"/>
    </row>
    <row r="358" spans="1:16" ht="11.25" customHeight="1" x14ac:dyDescent="0.2">
      <c r="B358" s="21"/>
      <c r="C358" s="11"/>
      <c r="D358" s="21"/>
      <c r="E358" s="11"/>
      <c r="F358" s="21"/>
      <c r="G358" s="11"/>
      <c r="H358" s="21"/>
      <c r="I358" s="11"/>
      <c r="J358" s="21"/>
      <c r="K358" s="11"/>
      <c r="L358" s="21"/>
      <c r="M358" s="11"/>
      <c r="N358" s="21"/>
      <c r="O358" s="37"/>
      <c r="P358" s="40"/>
    </row>
    <row r="359" spans="1:16" ht="11.25" customHeight="1" x14ac:dyDescent="0.2">
      <c r="B359" s="21"/>
      <c r="C359" s="11"/>
      <c r="D359" s="21"/>
      <c r="E359" s="11"/>
      <c r="F359" s="21"/>
      <c r="G359" s="11"/>
      <c r="H359" s="21"/>
      <c r="I359" s="11"/>
      <c r="J359" s="21"/>
      <c r="K359" s="11"/>
      <c r="L359" s="21"/>
      <c r="M359" s="11"/>
      <c r="N359" s="21"/>
      <c r="O359" s="37"/>
      <c r="P359" s="40"/>
    </row>
    <row r="360" spans="1:16" ht="11.25" customHeight="1" x14ac:dyDescent="0.2">
      <c r="B360" s="22"/>
      <c r="C360" s="13"/>
      <c r="D360" s="22"/>
      <c r="E360" s="13"/>
      <c r="F360" s="22"/>
      <c r="G360" s="13"/>
      <c r="H360" s="22"/>
      <c r="I360" s="13"/>
      <c r="J360" s="22"/>
      <c r="K360" s="13"/>
      <c r="L360" s="22"/>
      <c r="M360" s="13"/>
      <c r="N360" s="22"/>
      <c r="O360" s="38"/>
      <c r="P360" s="40"/>
    </row>
    <row r="361" spans="1:16" ht="11.25" customHeight="1" x14ac:dyDescent="0.2">
      <c r="A361" s="67" t="s">
        <v>330</v>
      </c>
      <c r="B361" s="48" t="s">
        <v>9</v>
      </c>
      <c r="C361" s="49">
        <f>SUM(C356:C360)</f>
        <v>0</v>
      </c>
      <c r="D361" s="48"/>
      <c r="E361" s="49">
        <f>SUM(E356:E360)</f>
        <v>0</v>
      </c>
      <c r="F361" s="48"/>
      <c r="G361" s="49">
        <f>SUM(G356:G360)</f>
        <v>0</v>
      </c>
      <c r="H361" s="48"/>
      <c r="I361" s="49">
        <f>SUM(I356:I360)</f>
        <v>0</v>
      </c>
      <c r="J361" s="48"/>
      <c r="K361" s="49">
        <f>SUM(K356:K360)</f>
        <v>0</v>
      </c>
      <c r="L361" s="48"/>
      <c r="M361" s="49">
        <f>SUM(M356:M360)</f>
        <v>0</v>
      </c>
      <c r="N361" s="48"/>
      <c r="O361" s="50">
        <f>SUM(O356:O360)</f>
        <v>0</v>
      </c>
      <c r="P361" s="51">
        <f ca="1">SUMIF(B354:N354,"&lt;8",C361:O361)</f>
        <v>0</v>
      </c>
    </row>
    <row r="362" spans="1:16" x14ac:dyDescent="0.2">
      <c r="B362" s="6"/>
      <c r="C362" s="9"/>
      <c r="D362" s="9"/>
      <c r="E362" s="9"/>
      <c r="F362" s="9"/>
      <c r="G362" s="9"/>
      <c r="H362" s="9"/>
      <c r="I362" s="9"/>
      <c r="J362" s="9"/>
      <c r="K362" s="9"/>
      <c r="L362" s="9"/>
      <c r="M362" s="9"/>
      <c r="N362" s="9"/>
      <c r="O362" s="9"/>
      <c r="P362" s="6"/>
    </row>
    <row r="363" spans="1:16" ht="15" customHeight="1" x14ac:dyDescent="0.2">
      <c r="A363" s="67" t="s">
        <v>265</v>
      </c>
      <c r="B363" s="15">
        <f ca="1">N354+1</f>
        <v>8</v>
      </c>
      <c r="C363" s="16"/>
      <c r="D363" s="15">
        <f ca="1">B363+1</f>
        <v>9</v>
      </c>
      <c r="E363" s="16"/>
      <c r="F363" s="15">
        <f ca="1">D363+1</f>
        <v>10</v>
      </c>
      <c r="G363" s="16"/>
      <c r="H363" s="15">
        <f ca="1">F363+1</f>
        <v>11</v>
      </c>
      <c r="I363" s="16"/>
      <c r="J363" s="15">
        <f ca="1">H363+1</f>
        <v>12</v>
      </c>
      <c r="K363" s="16"/>
      <c r="L363" s="15">
        <f ca="1">J363+1</f>
        <v>13</v>
      </c>
      <c r="M363" s="16"/>
      <c r="N363" s="15">
        <f ca="1">L363+1</f>
        <v>14</v>
      </c>
      <c r="O363" s="16"/>
      <c r="P363" s="41"/>
    </row>
    <row r="364" spans="1:16" ht="11.25" customHeight="1" x14ac:dyDescent="0.2">
      <c r="A364" s="67" t="s">
        <v>162</v>
      </c>
      <c r="B364" s="59" t="s">
        <v>12</v>
      </c>
      <c r="C364" s="61" t="s">
        <v>13</v>
      </c>
      <c r="D364" s="59" t="s">
        <v>12</v>
      </c>
      <c r="E364" s="61" t="s">
        <v>13</v>
      </c>
      <c r="F364" s="59" t="s">
        <v>12</v>
      </c>
      <c r="G364" s="61" t="s">
        <v>13</v>
      </c>
      <c r="H364" s="59" t="s">
        <v>12</v>
      </c>
      <c r="I364" s="61" t="s">
        <v>13</v>
      </c>
      <c r="J364" s="59" t="s">
        <v>12</v>
      </c>
      <c r="K364" s="61" t="s">
        <v>13</v>
      </c>
      <c r="L364" s="59" t="s">
        <v>12</v>
      </c>
      <c r="M364" s="61" t="s">
        <v>13</v>
      </c>
      <c r="N364" s="59" t="s">
        <v>12</v>
      </c>
      <c r="O364" s="62" t="s">
        <v>13</v>
      </c>
      <c r="P364" s="40"/>
    </row>
    <row r="365" spans="1:16" ht="11.25" customHeight="1" x14ac:dyDescent="0.2">
      <c r="A365" s="67" t="s">
        <v>212</v>
      </c>
      <c r="B365" s="26"/>
      <c r="C365" s="10"/>
      <c r="D365" s="29"/>
      <c r="E365" s="10"/>
      <c r="F365" s="29"/>
      <c r="G365" s="10"/>
      <c r="H365" s="29"/>
      <c r="I365" s="10"/>
      <c r="J365" s="29"/>
      <c r="K365" s="10"/>
      <c r="L365" s="29"/>
      <c r="M365" s="10"/>
      <c r="N365" s="29"/>
      <c r="O365" s="36"/>
      <c r="P365" s="40"/>
    </row>
    <row r="366" spans="1:16" ht="11.25" customHeight="1" x14ac:dyDescent="0.2">
      <c r="B366" s="27"/>
      <c r="C366" s="11"/>
      <c r="D366" s="30"/>
      <c r="E366" s="11"/>
      <c r="F366" s="30"/>
      <c r="G366" s="11"/>
      <c r="H366" s="30"/>
      <c r="I366" s="11"/>
      <c r="J366" s="30"/>
      <c r="K366" s="11"/>
      <c r="L366" s="30"/>
      <c r="M366" s="11"/>
      <c r="N366" s="30"/>
      <c r="O366" s="37"/>
      <c r="P366" s="40"/>
    </row>
    <row r="367" spans="1:16" ht="11.25" customHeight="1" x14ac:dyDescent="0.2">
      <c r="B367" s="27"/>
      <c r="C367" s="11"/>
      <c r="D367" s="30"/>
      <c r="E367" s="11"/>
      <c r="F367" s="30"/>
      <c r="G367" s="11"/>
      <c r="H367" s="30"/>
      <c r="I367" s="11"/>
      <c r="J367" s="30"/>
      <c r="K367" s="11"/>
      <c r="L367" s="30"/>
      <c r="M367" s="11"/>
      <c r="N367" s="30"/>
      <c r="O367" s="37"/>
      <c r="P367" s="40"/>
    </row>
    <row r="368" spans="1:16" ht="11.25" customHeight="1" x14ac:dyDescent="0.2">
      <c r="B368" s="27"/>
      <c r="C368" s="11"/>
      <c r="D368" s="30"/>
      <c r="E368" s="11"/>
      <c r="F368" s="30"/>
      <c r="G368" s="11"/>
      <c r="H368" s="30"/>
      <c r="I368" s="11"/>
      <c r="J368" s="30"/>
      <c r="K368" s="11"/>
      <c r="L368" s="30"/>
      <c r="M368" s="11"/>
      <c r="N368" s="30"/>
      <c r="O368" s="37"/>
      <c r="P368" s="40"/>
    </row>
    <row r="369" spans="1:16" ht="11.25" customHeight="1" x14ac:dyDescent="0.2">
      <c r="B369" s="28"/>
      <c r="C369" s="13"/>
      <c r="D369" s="31"/>
      <c r="E369" s="13"/>
      <c r="F369" s="31"/>
      <c r="G369" s="13"/>
      <c r="H369" s="31"/>
      <c r="I369" s="13"/>
      <c r="J369" s="31"/>
      <c r="K369" s="13"/>
      <c r="L369" s="31"/>
      <c r="M369" s="13"/>
      <c r="N369" s="31"/>
      <c r="O369" s="38"/>
      <c r="P369" s="40"/>
    </row>
    <row r="370" spans="1:16" ht="11.25" customHeight="1" x14ac:dyDescent="0.2">
      <c r="A370" s="67" t="s">
        <v>329</v>
      </c>
      <c r="B370" s="48" t="s">
        <v>9</v>
      </c>
      <c r="C370" s="49">
        <f>SUM(C365:C369)</f>
        <v>0</v>
      </c>
      <c r="D370" s="48"/>
      <c r="E370" s="49">
        <f>SUM(E365:E369)</f>
        <v>0</v>
      </c>
      <c r="F370" s="48"/>
      <c r="G370" s="49">
        <f>SUM(G365:G369)</f>
        <v>0</v>
      </c>
      <c r="H370" s="48"/>
      <c r="I370" s="49">
        <f>SUM(I365:I369)</f>
        <v>0</v>
      </c>
      <c r="J370" s="48"/>
      <c r="K370" s="49">
        <f>SUM(K365:K369)</f>
        <v>0</v>
      </c>
      <c r="L370" s="48"/>
      <c r="M370" s="49">
        <f>SUM(M365:M369)</f>
        <v>0</v>
      </c>
      <c r="N370" s="48"/>
      <c r="O370" s="50">
        <f>SUM(O365:O369)</f>
        <v>0</v>
      </c>
      <c r="P370" s="51">
        <f>SUM(C370,E370,G370,I370,K370,M370,O370)</f>
        <v>0</v>
      </c>
    </row>
    <row r="371" spans="1:16" x14ac:dyDescent="0.2">
      <c r="B371" s="6"/>
      <c r="C371" s="9"/>
      <c r="D371" s="9"/>
      <c r="E371" s="9"/>
      <c r="F371" s="9"/>
      <c r="G371" s="9"/>
      <c r="H371" s="9"/>
      <c r="I371" s="9"/>
      <c r="J371" s="9"/>
      <c r="K371" s="9"/>
      <c r="L371" s="9"/>
      <c r="M371" s="9"/>
      <c r="N371" s="9"/>
      <c r="O371" s="9"/>
      <c r="P371" s="6"/>
    </row>
    <row r="372" spans="1:16" ht="15" customHeight="1" x14ac:dyDescent="0.2">
      <c r="A372" s="67" t="s">
        <v>266</v>
      </c>
      <c r="B372" s="15">
        <f ca="1">N363+1</f>
        <v>15</v>
      </c>
      <c r="C372" s="16"/>
      <c r="D372" s="15">
        <f ca="1">B372+1</f>
        <v>16</v>
      </c>
      <c r="E372" s="16"/>
      <c r="F372" s="15">
        <f ca="1">D372+1</f>
        <v>17</v>
      </c>
      <c r="G372" s="16"/>
      <c r="H372" s="15">
        <f ca="1">F372+1</f>
        <v>18</v>
      </c>
      <c r="I372" s="16"/>
      <c r="J372" s="15">
        <f ca="1">H372+1</f>
        <v>19</v>
      </c>
      <c r="K372" s="16"/>
      <c r="L372" s="15">
        <f ca="1">J372+1</f>
        <v>20</v>
      </c>
      <c r="M372" s="16"/>
      <c r="N372" s="15">
        <f ca="1">L372+1</f>
        <v>21</v>
      </c>
      <c r="O372" s="16"/>
      <c r="P372" s="42"/>
    </row>
    <row r="373" spans="1:16" ht="11.25" customHeight="1" x14ac:dyDescent="0.2">
      <c r="A373" s="67" t="s">
        <v>161</v>
      </c>
      <c r="B373" s="59" t="s">
        <v>12</v>
      </c>
      <c r="C373" s="61" t="s">
        <v>13</v>
      </c>
      <c r="D373" s="59" t="s">
        <v>12</v>
      </c>
      <c r="E373" s="61" t="s">
        <v>13</v>
      </c>
      <c r="F373" s="59" t="s">
        <v>12</v>
      </c>
      <c r="G373" s="61" t="s">
        <v>13</v>
      </c>
      <c r="H373" s="59" t="s">
        <v>12</v>
      </c>
      <c r="I373" s="61" t="s">
        <v>13</v>
      </c>
      <c r="J373" s="59" t="s">
        <v>12</v>
      </c>
      <c r="K373" s="61" t="s">
        <v>13</v>
      </c>
      <c r="L373" s="59" t="s">
        <v>12</v>
      </c>
      <c r="M373" s="61" t="s">
        <v>13</v>
      </c>
      <c r="N373" s="59" t="s">
        <v>12</v>
      </c>
      <c r="O373" s="62" t="s">
        <v>13</v>
      </c>
      <c r="P373" s="40"/>
    </row>
    <row r="374" spans="1:16" ht="11.25" customHeight="1" x14ac:dyDescent="0.2">
      <c r="A374" s="67" t="s">
        <v>213</v>
      </c>
      <c r="B374" s="29"/>
      <c r="C374" s="10"/>
      <c r="D374" s="29"/>
      <c r="E374" s="10"/>
      <c r="F374" s="29"/>
      <c r="G374" s="10"/>
      <c r="H374" s="29"/>
      <c r="I374" s="10"/>
      <c r="J374" s="29"/>
      <c r="K374" s="10"/>
      <c r="L374" s="29"/>
      <c r="M374" s="10"/>
      <c r="N374" s="29"/>
      <c r="O374" s="36"/>
      <c r="P374" s="40"/>
    </row>
    <row r="375" spans="1:16" ht="11.25" customHeight="1" x14ac:dyDescent="0.2">
      <c r="B375" s="30"/>
      <c r="C375" s="11"/>
      <c r="D375" s="30"/>
      <c r="E375" s="11"/>
      <c r="F375" s="30"/>
      <c r="G375" s="11"/>
      <c r="H375" s="30"/>
      <c r="I375" s="11"/>
      <c r="J375" s="30"/>
      <c r="K375" s="11"/>
      <c r="L375" s="30"/>
      <c r="M375" s="11"/>
      <c r="N375" s="30"/>
      <c r="O375" s="37"/>
      <c r="P375" s="40"/>
    </row>
    <row r="376" spans="1:16" ht="11.25" customHeight="1" x14ac:dyDescent="0.2">
      <c r="B376" s="30"/>
      <c r="C376" s="11"/>
      <c r="D376" s="30"/>
      <c r="E376" s="11"/>
      <c r="F376" s="30"/>
      <c r="G376" s="11"/>
      <c r="H376" s="30"/>
      <c r="I376" s="11"/>
      <c r="J376" s="30"/>
      <c r="K376" s="11"/>
      <c r="L376" s="30"/>
      <c r="M376" s="11"/>
      <c r="N376" s="30"/>
      <c r="O376" s="37"/>
      <c r="P376" s="40"/>
    </row>
    <row r="377" spans="1:16" ht="11.25" customHeight="1" x14ac:dyDescent="0.2">
      <c r="B377" s="30"/>
      <c r="C377" s="11"/>
      <c r="D377" s="30"/>
      <c r="E377" s="11"/>
      <c r="F377" s="30"/>
      <c r="G377" s="11"/>
      <c r="H377" s="30"/>
      <c r="I377" s="11"/>
      <c r="J377" s="30"/>
      <c r="K377" s="11"/>
      <c r="L377" s="30"/>
      <c r="M377" s="11"/>
      <c r="N377" s="30"/>
      <c r="O377" s="37"/>
      <c r="P377" s="40"/>
    </row>
    <row r="378" spans="1:16" ht="11.25" customHeight="1" x14ac:dyDescent="0.2">
      <c r="B378" s="31"/>
      <c r="C378" s="13"/>
      <c r="D378" s="31"/>
      <c r="E378" s="13"/>
      <c r="F378" s="31"/>
      <c r="G378" s="13"/>
      <c r="H378" s="31"/>
      <c r="I378" s="13"/>
      <c r="J378" s="31"/>
      <c r="K378" s="13"/>
      <c r="L378" s="31"/>
      <c r="M378" s="13"/>
      <c r="N378" s="31"/>
      <c r="O378" s="38"/>
      <c r="P378" s="40"/>
    </row>
    <row r="379" spans="1:16" ht="11.25" customHeight="1" x14ac:dyDescent="0.2">
      <c r="A379" s="67" t="s">
        <v>328</v>
      </c>
      <c r="B379" s="52" t="s">
        <v>9</v>
      </c>
      <c r="C379" s="49">
        <f>SUM(C374:C378)</f>
        <v>0</v>
      </c>
      <c r="D379" s="48"/>
      <c r="E379" s="49">
        <f>SUM(E374:E378)</f>
        <v>0</v>
      </c>
      <c r="F379" s="48"/>
      <c r="G379" s="49">
        <f>SUM(G374:G378)</f>
        <v>0</v>
      </c>
      <c r="H379" s="48"/>
      <c r="I379" s="49">
        <f>SUM(I374:I378)</f>
        <v>0</v>
      </c>
      <c r="J379" s="48"/>
      <c r="K379" s="49">
        <f>SUM(K374:K378)</f>
        <v>0</v>
      </c>
      <c r="L379" s="48"/>
      <c r="M379" s="49">
        <f>SUM(M374:M378)</f>
        <v>0</v>
      </c>
      <c r="N379" s="48"/>
      <c r="O379" s="50">
        <f>SUM(O374:O378)</f>
        <v>0</v>
      </c>
      <c r="P379" s="51">
        <f>SUM(C379,E379,G379,I379,K379,M379,O379)</f>
        <v>0</v>
      </c>
    </row>
    <row r="380" spans="1:16" x14ac:dyDescent="0.2">
      <c r="B380" s="6"/>
      <c r="C380" s="9"/>
      <c r="D380" s="9"/>
      <c r="E380" s="9"/>
      <c r="F380" s="9"/>
      <c r="G380" s="9"/>
      <c r="H380" s="9"/>
      <c r="I380" s="9"/>
      <c r="J380" s="9"/>
      <c r="K380" s="9"/>
      <c r="L380" s="9"/>
      <c r="M380" s="9"/>
      <c r="N380" s="9"/>
      <c r="O380" s="9"/>
      <c r="P380" s="6"/>
    </row>
    <row r="381" spans="1:16" ht="15" customHeight="1" x14ac:dyDescent="0.2">
      <c r="A381" s="67" t="s">
        <v>267</v>
      </c>
      <c r="B381" s="15">
        <f ca="1">N372+1</f>
        <v>22</v>
      </c>
      <c r="C381" s="16"/>
      <c r="D381" s="15">
        <f ca="1">B381+1</f>
        <v>23</v>
      </c>
      <c r="E381" s="16"/>
      <c r="F381" s="15">
        <f ca="1">D381+1</f>
        <v>24</v>
      </c>
      <c r="G381" s="16"/>
      <c r="H381" s="15">
        <f ca="1">F381+1</f>
        <v>25</v>
      </c>
      <c r="I381" s="16"/>
      <c r="J381" s="15">
        <f ca="1">H381+1</f>
        <v>26</v>
      </c>
      <c r="K381" s="16"/>
      <c r="L381" s="15">
        <f ca="1">J381+1</f>
        <v>27</v>
      </c>
      <c r="M381" s="16"/>
      <c r="N381" s="15">
        <f ca="1">L381+1</f>
        <v>28</v>
      </c>
      <c r="O381" s="16"/>
      <c r="P381" s="42"/>
    </row>
    <row r="382" spans="1:16" ht="11.25" customHeight="1" x14ac:dyDescent="0.2">
      <c r="A382" s="67" t="s">
        <v>160</v>
      </c>
      <c r="B382" s="59" t="s">
        <v>12</v>
      </c>
      <c r="C382" s="61" t="s">
        <v>13</v>
      </c>
      <c r="D382" s="59" t="s">
        <v>12</v>
      </c>
      <c r="E382" s="61" t="s">
        <v>13</v>
      </c>
      <c r="F382" s="59" t="s">
        <v>12</v>
      </c>
      <c r="G382" s="61" t="s">
        <v>13</v>
      </c>
      <c r="H382" s="59" t="s">
        <v>12</v>
      </c>
      <c r="I382" s="61" t="s">
        <v>13</v>
      </c>
      <c r="J382" s="59" t="s">
        <v>12</v>
      </c>
      <c r="K382" s="61" t="s">
        <v>13</v>
      </c>
      <c r="L382" s="59" t="s">
        <v>12</v>
      </c>
      <c r="M382" s="61" t="s">
        <v>13</v>
      </c>
      <c r="N382" s="59" t="s">
        <v>12</v>
      </c>
      <c r="O382" s="62" t="s">
        <v>13</v>
      </c>
      <c r="P382" s="40"/>
    </row>
    <row r="383" spans="1:16" ht="11.25" customHeight="1" x14ac:dyDescent="0.2">
      <c r="A383" s="67" t="s">
        <v>214</v>
      </c>
      <c r="B383" s="29"/>
      <c r="C383" s="10"/>
      <c r="D383" s="29"/>
      <c r="E383" s="10"/>
      <c r="F383" s="29"/>
      <c r="G383" s="10"/>
      <c r="H383" s="29"/>
      <c r="I383" s="10"/>
      <c r="J383" s="29"/>
      <c r="K383" s="10"/>
      <c r="L383" s="29"/>
      <c r="M383" s="10"/>
      <c r="N383" s="29"/>
      <c r="O383" s="36"/>
      <c r="P383" s="40"/>
    </row>
    <row r="384" spans="1:16" ht="11.25" customHeight="1" x14ac:dyDescent="0.2">
      <c r="B384" s="30"/>
      <c r="C384" s="11"/>
      <c r="D384" s="30"/>
      <c r="E384" s="11"/>
      <c r="F384" s="30"/>
      <c r="G384" s="11"/>
      <c r="H384" s="30"/>
      <c r="I384" s="11"/>
      <c r="J384" s="30"/>
      <c r="K384" s="11"/>
      <c r="L384" s="30"/>
      <c r="M384" s="11"/>
      <c r="N384" s="30"/>
      <c r="O384" s="37"/>
      <c r="P384" s="40"/>
    </row>
    <row r="385" spans="1:16" ht="11.25" customHeight="1" x14ac:dyDescent="0.2">
      <c r="B385" s="30"/>
      <c r="C385" s="11"/>
      <c r="D385" s="30"/>
      <c r="E385" s="11"/>
      <c r="F385" s="30"/>
      <c r="G385" s="11"/>
      <c r="H385" s="30"/>
      <c r="I385" s="11"/>
      <c r="J385" s="30"/>
      <c r="K385" s="11"/>
      <c r="L385" s="30"/>
      <c r="M385" s="11"/>
      <c r="N385" s="30"/>
      <c r="O385" s="37"/>
      <c r="P385" s="40"/>
    </row>
    <row r="386" spans="1:16" ht="11.25" customHeight="1" x14ac:dyDescent="0.2">
      <c r="B386" s="30"/>
      <c r="C386" s="11"/>
      <c r="D386" s="30"/>
      <c r="E386" s="11"/>
      <c r="F386" s="30"/>
      <c r="G386" s="11"/>
      <c r="H386" s="30"/>
      <c r="I386" s="11"/>
      <c r="J386" s="30"/>
      <c r="K386" s="11"/>
      <c r="L386" s="30"/>
      <c r="M386" s="11"/>
      <c r="N386" s="30"/>
      <c r="O386" s="37"/>
      <c r="P386" s="40"/>
    </row>
    <row r="387" spans="1:16" ht="11.25" customHeight="1" x14ac:dyDescent="0.2">
      <c r="B387" s="31"/>
      <c r="C387" s="13"/>
      <c r="D387" s="31"/>
      <c r="E387" s="13"/>
      <c r="F387" s="31"/>
      <c r="G387" s="13"/>
      <c r="H387" s="31"/>
      <c r="I387" s="13"/>
      <c r="J387" s="31"/>
      <c r="K387" s="13"/>
      <c r="L387" s="31"/>
      <c r="M387" s="13"/>
      <c r="N387" s="31"/>
      <c r="O387" s="38"/>
      <c r="P387" s="40"/>
    </row>
    <row r="388" spans="1:16" ht="11.25" customHeight="1" x14ac:dyDescent="0.2">
      <c r="A388" s="67" t="s">
        <v>327</v>
      </c>
      <c r="B388" s="48" t="s">
        <v>9</v>
      </c>
      <c r="C388" s="49">
        <f>SUM(C383:C387)</f>
        <v>0</v>
      </c>
      <c r="D388" s="48"/>
      <c r="E388" s="49">
        <f>SUM(E383:E387)</f>
        <v>0</v>
      </c>
      <c r="F388" s="48"/>
      <c r="G388" s="49">
        <f>SUM(G383:G387)</f>
        <v>0</v>
      </c>
      <c r="H388" s="48"/>
      <c r="I388" s="49">
        <f>SUM(I383:I387)</f>
        <v>0</v>
      </c>
      <c r="J388" s="48"/>
      <c r="K388" s="49">
        <f>SUM(K383:K387)</f>
        <v>0</v>
      </c>
      <c r="L388" s="48"/>
      <c r="M388" s="49">
        <f>SUM(M383:M387)</f>
        <v>0</v>
      </c>
      <c r="N388" s="48"/>
      <c r="O388" s="50">
        <f>SUM(O383:O387)</f>
        <v>0</v>
      </c>
      <c r="P388" s="51">
        <f>SUM(C388,E388,G388,I388,K388,M388,O388)</f>
        <v>0</v>
      </c>
    </row>
    <row r="389" spans="1:16" x14ac:dyDescent="0.2">
      <c r="B389" s="6"/>
      <c r="C389" s="9"/>
      <c r="D389" s="9"/>
      <c r="E389" s="9"/>
      <c r="F389" s="9"/>
      <c r="G389" s="9"/>
      <c r="H389" s="9"/>
      <c r="I389" s="9"/>
      <c r="J389" s="9"/>
      <c r="K389" s="9"/>
      <c r="L389" s="9"/>
      <c r="M389" s="9"/>
      <c r="N389" s="9"/>
      <c r="O389" s="9"/>
      <c r="P389" s="6"/>
    </row>
    <row r="390" spans="1:16" ht="15" customHeight="1" x14ac:dyDescent="0.2">
      <c r="A390" s="67" t="s">
        <v>268</v>
      </c>
      <c r="B390" s="15">
        <f ca="1">DAY(IF(DAY(JulSun1)=1,JulSun1+22,JulSun1+29))</f>
        <v>29</v>
      </c>
      <c r="C390" s="16"/>
      <c r="D390" s="15">
        <f ca="1">DAY(IF(DAY(JulSun1)=1,JulSun1+23,JulSun1+30))</f>
        <v>30</v>
      </c>
      <c r="E390" s="16"/>
      <c r="F390" s="15">
        <f ca="1">DAY(IF(DAY(JulSun1)=1,JulSun1+24,JulSun1+31))</f>
        <v>31</v>
      </c>
      <c r="G390" s="16"/>
      <c r="H390" s="15">
        <f ca="1">DAY(IF(DAY(JulSun1)=1,JulSun1+25,JulSun1+32))</f>
        <v>1</v>
      </c>
      <c r="I390" s="16"/>
      <c r="J390" s="15">
        <f ca="1">DAY(IF(DAY(JulSun1)=1,JulSun1+26,JulSun1+33))</f>
        <v>2</v>
      </c>
      <c r="K390" s="16"/>
      <c r="L390" s="15">
        <f ca="1">DAY(IF(DAY(JulSun1)=1,JulSun1+27,JulSun1+34))</f>
        <v>3</v>
      </c>
      <c r="M390" s="16"/>
      <c r="N390" s="15">
        <f ca="1">DAY(IF(DAY(JulSun1)=1,JulSun1+28,JulSun1+35))</f>
        <v>4</v>
      </c>
      <c r="O390" s="16"/>
      <c r="P390" s="43"/>
    </row>
    <row r="391" spans="1:16" ht="11.25" customHeight="1" x14ac:dyDescent="0.2">
      <c r="A391" s="67" t="s">
        <v>159</v>
      </c>
      <c r="B391" s="59" t="s">
        <v>12</v>
      </c>
      <c r="C391" s="61" t="s">
        <v>13</v>
      </c>
      <c r="D391" s="59" t="s">
        <v>12</v>
      </c>
      <c r="E391" s="61" t="s">
        <v>13</v>
      </c>
      <c r="F391" s="59" t="s">
        <v>12</v>
      </c>
      <c r="G391" s="61" t="s">
        <v>13</v>
      </c>
      <c r="H391" s="59" t="s">
        <v>12</v>
      </c>
      <c r="I391" s="61" t="s">
        <v>13</v>
      </c>
      <c r="J391" s="59" t="s">
        <v>12</v>
      </c>
      <c r="K391" s="61" t="s">
        <v>13</v>
      </c>
      <c r="L391" s="59" t="s">
        <v>12</v>
      </c>
      <c r="M391" s="61" t="s">
        <v>13</v>
      </c>
      <c r="N391" s="59" t="s">
        <v>12</v>
      </c>
      <c r="O391" s="62" t="s">
        <v>13</v>
      </c>
      <c r="P391" s="40"/>
    </row>
    <row r="392" spans="1:16" ht="11.25" customHeight="1" x14ac:dyDescent="0.2">
      <c r="A392" s="67" t="s">
        <v>215</v>
      </c>
      <c r="B392" s="20"/>
      <c r="C392" s="10"/>
      <c r="D392" s="24"/>
      <c r="E392" s="10"/>
      <c r="F392" s="20"/>
      <c r="G392" s="10"/>
      <c r="H392" s="20"/>
      <c r="I392" s="10"/>
      <c r="J392" s="20"/>
      <c r="K392" s="10"/>
      <c r="L392" s="20"/>
      <c r="M392" s="10"/>
      <c r="N392" s="33"/>
      <c r="O392" s="44"/>
      <c r="P392" s="40"/>
    </row>
    <row r="393" spans="1:16" ht="11.25" customHeight="1" x14ac:dyDescent="0.2">
      <c r="B393" s="21"/>
      <c r="C393" s="11"/>
      <c r="D393" s="21"/>
      <c r="E393" s="11"/>
      <c r="F393" s="21"/>
      <c r="G393" s="11"/>
      <c r="H393" s="21"/>
      <c r="I393" s="11"/>
      <c r="J393" s="21"/>
      <c r="K393" s="11"/>
      <c r="L393" s="21"/>
      <c r="M393" s="11"/>
      <c r="N393" s="34"/>
      <c r="O393" s="45"/>
      <c r="P393" s="40"/>
    </row>
    <row r="394" spans="1:16" ht="11.25" customHeight="1" x14ac:dyDescent="0.2">
      <c r="B394" s="21"/>
      <c r="C394" s="11"/>
      <c r="D394" s="21"/>
      <c r="E394" s="11"/>
      <c r="F394" s="21"/>
      <c r="G394" s="11"/>
      <c r="H394" s="21"/>
      <c r="I394" s="11"/>
      <c r="J394" s="21"/>
      <c r="K394" s="11"/>
      <c r="L394" s="21"/>
      <c r="M394" s="11"/>
      <c r="N394" s="34"/>
      <c r="O394" s="45"/>
      <c r="P394" s="40"/>
    </row>
    <row r="395" spans="1:16" ht="11.25" customHeight="1" x14ac:dyDescent="0.2">
      <c r="B395" s="21"/>
      <c r="C395" s="11"/>
      <c r="D395" s="21"/>
      <c r="E395" s="11"/>
      <c r="F395" s="21"/>
      <c r="G395" s="11"/>
      <c r="H395" s="21"/>
      <c r="I395" s="11"/>
      <c r="J395" s="21"/>
      <c r="K395" s="11"/>
      <c r="L395" s="21"/>
      <c r="M395" s="11"/>
      <c r="N395" s="34"/>
      <c r="O395" s="45"/>
      <c r="P395" s="40"/>
    </row>
    <row r="396" spans="1:16" ht="11.25" customHeight="1" x14ac:dyDescent="0.2">
      <c r="B396" s="22"/>
      <c r="C396" s="13"/>
      <c r="D396" s="22"/>
      <c r="E396" s="13"/>
      <c r="F396" s="22"/>
      <c r="G396" s="13"/>
      <c r="H396" s="22"/>
      <c r="I396" s="13"/>
      <c r="J396" s="22"/>
      <c r="K396" s="13"/>
      <c r="L396" s="22"/>
      <c r="M396" s="13"/>
      <c r="N396" s="35"/>
      <c r="O396" s="46"/>
      <c r="P396" s="40"/>
    </row>
    <row r="397" spans="1:16" ht="11.25" customHeight="1" x14ac:dyDescent="0.2">
      <c r="A397" s="67" t="s">
        <v>326</v>
      </c>
      <c r="B397" s="48" t="s">
        <v>9</v>
      </c>
      <c r="C397" s="49">
        <f>SUM(C392:C396)</f>
        <v>0</v>
      </c>
      <c r="D397" s="48"/>
      <c r="E397" s="49">
        <f>SUM(E392:E396)</f>
        <v>0</v>
      </c>
      <c r="F397" s="48"/>
      <c r="G397" s="49">
        <f>SUM(G392:G396)</f>
        <v>0</v>
      </c>
      <c r="H397" s="23"/>
      <c r="I397" s="49">
        <f>SUM(I392:I396)</f>
        <v>0</v>
      </c>
      <c r="J397" s="23"/>
      <c r="K397" s="49">
        <f>SUM(K392:K396)</f>
        <v>0</v>
      </c>
      <c r="L397" s="23"/>
      <c r="M397" s="49">
        <f>SUM(M392:M396)</f>
        <v>0</v>
      </c>
      <c r="N397" s="23"/>
      <c r="O397" s="50">
        <f>SUM(O392:O396)</f>
        <v>0</v>
      </c>
      <c r="P397" s="51">
        <f ca="1">SUMIF(B390:N390,"&gt;="&amp;15,C397:O397)</f>
        <v>0</v>
      </c>
    </row>
    <row r="398" spans="1:16" x14ac:dyDescent="0.2">
      <c r="B398" s="6"/>
      <c r="C398" s="9"/>
      <c r="D398" s="9"/>
      <c r="E398" s="9"/>
      <c r="F398" s="9"/>
      <c r="G398" s="9"/>
      <c r="H398" s="9"/>
      <c r="I398" s="9"/>
      <c r="J398" s="9"/>
      <c r="K398" s="9"/>
      <c r="L398" s="9"/>
      <c r="M398" s="9"/>
      <c r="N398" s="9"/>
      <c r="O398" s="9"/>
      <c r="P398" s="6"/>
    </row>
    <row r="399" spans="1:16" ht="15" customHeight="1" x14ac:dyDescent="0.2">
      <c r="A399" s="67" t="s">
        <v>269</v>
      </c>
      <c r="B399" s="15">
        <f ca="1">DAY(IF(DAY(JulSun1)=1,JulSun1+29,JulSun1+36))</f>
        <v>5</v>
      </c>
      <c r="C399" s="14"/>
      <c r="D399" s="15">
        <f ca="1">DAY(IF(DAY(JulSun1)=1,JulSun1+30,JulSun1+37))</f>
        <v>6</v>
      </c>
      <c r="E399" s="16"/>
      <c r="F399" s="12">
        <f ca="1">DAY(IF(DAY(JulSun1)=1,JulSun1+31,JulSun1+38))</f>
        <v>7</v>
      </c>
      <c r="G399" s="16"/>
      <c r="H399" s="15">
        <f ca="1">DAY(IF(DAY(JulSun1)=1,JulSun1+32,JulSun1+39))</f>
        <v>8</v>
      </c>
      <c r="I399" s="16"/>
      <c r="J399" s="15">
        <f ca="1">DAY(IF(DAY(JulSun1)=1,JulSun1+33,JulSun1+40))</f>
        <v>9</v>
      </c>
      <c r="K399" s="16"/>
      <c r="L399" s="15">
        <f ca="1">DAY(IF(DAY(JulSun1)=1,JulSun1+34,JulSun1+41))</f>
        <v>10</v>
      </c>
      <c r="M399" s="16"/>
      <c r="N399" s="15">
        <f ca="1">DAY(IF(DAY(JulSun1)=1,JulSun1+35,JulSun1+42))</f>
        <v>11</v>
      </c>
      <c r="O399" s="16"/>
      <c r="P399" s="43"/>
    </row>
    <row r="400" spans="1:16" ht="11.25" customHeight="1" x14ac:dyDescent="0.2">
      <c r="A400" s="67" t="s">
        <v>158</v>
      </c>
      <c r="B400" s="59" t="s">
        <v>12</v>
      </c>
      <c r="C400" s="61" t="s">
        <v>13</v>
      </c>
      <c r="D400" s="59" t="s">
        <v>12</v>
      </c>
      <c r="E400" s="61" t="s">
        <v>13</v>
      </c>
      <c r="F400" s="59" t="s">
        <v>12</v>
      </c>
      <c r="G400" s="61" t="s">
        <v>13</v>
      </c>
      <c r="H400" s="59" t="s">
        <v>12</v>
      </c>
      <c r="I400" s="61" t="s">
        <v>13</v>
      </c>
      <c r="J400" s="59" t="s">
        <v>12</v>
      </c>
      <c r="K400" s="61" t="s">
        <v>13</v>
      </c>
      <c r="L400" s="59" t="s">
        <v>12</v>
      </c>
      <c r="M400" s="61" t="s">
        <v>13</v>
      </c>
      <c r="N400" s="59" t="s">
        <v>12</v>
      </c>
      <c r="O400" s="62" t="s">
        <v>13</v>
      </c>
      <c r="P400" s="40"/>
    </row>
    <row r="401" spans="1:16" ht="11.25" customHeight="1" x14ac:dyDescent="0.2">
      <c r="A401" s="67" t="s">
        <v>216</v>
      </c>
      <c r="B401" s="20"/>
      <c r="C401" s="10"/>
      <c r="D401" s="24"/>
      <c r="E401" s="10"/>
      <c r="F401" s="20"/>
      <c r="G401" s="10"/>
      <c r="H401" s="20"/>
      <c r="I401" s="10"/>
      <c r="J401" s="20"/>
      <c r="K401" s="10"/>
      <c r="L401" s="20"/>
      <c r="M401" s="10"/>
      <c r="N401" s="20"/>
      <c r="O401" s="36"/>
      <c r="P401" s="40"/>
    </row>
    <row r="402" spans="1:16" ht="11.25" customHeight="1" x14ac:dyDescent="0.2">
      <c r="B402" s="21"/>
      <c r="C402" s="11"/>
      <c r="D402" s="21"/>
      <c r="E402" s="11"/>
      <c r="F402" s="21"/>
      <c r="G402" s="11"/>
      <c r="H402" s="21"/>
      <c r="I402" s="11"/>
      <c r="J402" s="21"/>
      <c r="K402" s="11"/>
      <c r="L402" s="21"/>
      <c r="M402" s="11"/>
      <c r="N402" s="21"/>
      <c r="O402" s="37"/>
      <c r="P402" s="40"/>
    </row>
    <row r="403" spans="1:16" ht="11.25" customHeight="1" x14ac:dyDescent="0.2">
      <c r="B403" s="21"/>
      <c r="C403" s="11"/>
      <c r="D403" s="21"/>
      <c r="E403" s="11"/>
      <c r="F403" s="21"/>
      <c r="G403" s="11"/>
      <c r="H403" s="21"/>
      <c r="I403" s="11"/>
      <c r="J403" s="21"/>
      <c r="K403" s="11"/>
      <c r="L403" s="21"/>
      <c r="M403" s="11"/>
      <c r="N403" s="21"/>
      <c r="O403" s="37"/>
      <c r="P403" s="40"/>
    </row>
    <row r="404" spans="1:16" ht="11.25" customHeight="1" x14ac:dyDescent="0.2">
      <c r="B404" s="21"/>
      <c r="C404" s="11"/>
      <c r="D404" s="21"/>
      <c r="E404" s="11"/>
      <c r="F404" s="21"/>
      <c r="G404" s="11"/>
      <c r="H404" s="21"/>
      <c r="I404" s="11"/>
      <c r="J404" s="21"/>
      <c r="K404" s="11"/>
      <c r="L404" s="21"/>
      <c r="M404" s="11"/>
      <c r="N404" s="21"/>
      <c r="O404" s="37"/>
      <c r="P404" s="40"/>
    </row>
    <row r="405" spans="1:16" ht="11.25" customHeight="1" x14ac:dyDescent="0.2">
      <c r="B405" s="22"/>
      <c r="C405" s="13"/>
      <c r="D405" s="22"/>
      <c r="E405" s="13"/>
      <c r="F405" s="22"/>
      <c r="G405" s="13"/>
      <c r="H405" s="22"/>
      <c r="I405" s="13"/>
      <c r="J405" s="22"/>
      <c r="K405" s="13"/>
      <c r="L405" s="22"/>
      <c r="M405" s="13"/>
      <c r="N405" s="22"/>
      <c r="O405" s="38"/>
      <c r="P405" s="40"/>
    </row>
    <row r="406" spans="1:16" ht="11.25" customHeight="1" x14ac:dyDescent="0.2">
      <c r="A406" s="67" t="s">
        <v>325</v>
      </c>
      <c r="B406" s="48" t="s">
        <v>9</v>
      </c>
      <c r="C406" s="49">
        <f>SUM(C401:C405)</f>
        <v>0</v>
      </c>
      <c r="D406" s="23"/>
      <c r="E406" s="49">
        <f>SUM(E401:E405)</f>
        <v>0</v>
      </c>
      <c r="F406" s="23"/>
      <c r="G406" s="49">
        <f>SUM(G401:G405)</f>
        <v>0</v>
      </c>
      <c r="H406" s="23"/>
      <c r="I406" s="49">
        <f>SUM(I401:I405)</f>
        <v>0</v>
      </c>
      <c r="J406" s="23"/>
      <c r="K406" s="49">
        <f>SUM(K401:K405)</f>
        <v>0</v>
      </c>
      <c r="L406" s="23"/>
      <c r="M406" s="49">
        <f>SUM(M401:M405)</f>
        <v>0</v>
      </c>
      <c r="N406" s="23"/>
      <c r="O406" s="50">
        <f>SUM(O401:O405)</f>
        <v>0</v>
      </c>
      <c r="P406" s="51">
        <f ca="1">SUMIF(B399:N399,"&gt;="&amp;15,C406:O406)</f>
        <v>0</v>
      </c>
    </row>
    <row r="407" spans="1:16" ht="17.25" customHeight="1" x14ac:dyDescent="0.2"/>
    <row r="408" spans="1:16" ht="12" customHeight="1" x14ac:dyDescent="0.2">
      <c r="A408" s="67" t="s">
        <v>94</v>
      </c>
      <c r="B408" s="79" t="s">
        <v>23</v>
      </c>
      <c r="C408" s="79"/>
      <c r="D408" s="79"/>
      <c r="E408" s="79"/>
      <c r="F408"/>
      <c r="G408" s="4"/>
      <c r="H408"/>
      <c r="I408" s="4"/>
      <c r="J408"/>
      <c r="K408" s="4"/>
      <c r="L408" s="80" t="s">
        <v>15</v>
      </c>
      <c r="M408" s="80"/>
      <c r="N408" s="80" t="s">
        <v>16</v>
      </c>
      <c r="O408" s="80"/>
      <c r="P408"/>
    </row>
    <row r="409" spans="1:16" ht="25.5" customHeight="1" x14ac:dyDescent="0.2">
      <c r="A409" s="67" t="s">
        <v>105</v>
      </c>
      <c r="B409" s="79"/>
      <c r="C409" s="79"/>
      <c r="D409" s="79"/>
      <c r="E409" s="79"/>
      <c r="F409" s="3" t="str">
        <f ca="1">IFERROR(WEEKDAY(DATEVALUE(B408&amp;" 1, "&amp;Year1)),"")</f>
        <v/>
      </c>
      <c r="G409" s="4"/>
      <c r="H409"/>
      <c r="I409" s="7"/>
      <c r="J409" s="8"/>
      <c r="K409" s="4"/>
      <c r="L409" s="81">
        <f ca="1">SUM(P419,P428,P437,P446,P455,P464)</f>
        <v>0</v>
      </c>
      <c r="M409" s="82"/>
      <c r="N409" s="81">
        <f ca="1">SUM(P:P)</f>
        <v>439.95</v>
      </c>
      <c r="O409" s="83"/>
      <c r="P409"/>
    </row>
    <row r="410" spans="1:16" ht="9" customHeight="1" x14ac:dyDescent="0.2">
      <c r="A410" s="67" t="s">
        <v>366</v>
      </c>
      <c r="B410" s="70">
        <v>1</v>
      </c>
      <c r="C410" s="70"/>
      <c r="D410" s="70">
        <v>2</v>
      </c>
      <c r="E410" s="70"/>
      <c r="F410" s="70">
        <v>3</v>
      </c>
      <c r="G410" s="70"/>
      <c r="H410" s="70">
        <v>4</v>
      </c>
      <c r="I410" s="70"/>
      <c r="J410" s="70">
        <v>5</v>
      </c>
      <c r="K410" s="70"/>
      <c r="L410" s="70">
        <v>6</v>
      </c>
      <c r="M410" s="70"/>
      <c r="N410" s="70">
        <v>7</v>
      </c>
      <c r="O410" s="70"/>
      <c r="P410" s="2"/>
    </row>
    <row r="411" spans="1:16" ht="15" customHeight="1" x14ac:dyDescent="0.2">
      <c r="A411" s="67" t="s">
        <v>114</v>
      </c>
      <c r="B411" s="71" t="s">
        <v>0</v>
      </c>
      <c r="C411" s="72"/>
      <c r="D411" s="73" t="s">
        <v>1</v>
      </c>
      <c r="E411" s="74" t="e">
        <f ca="1">IF(WEEKDAY(DATEVALUE(Month1&amp;" 1, "&amp;Year1))=COLUMN(#REF!),1,IF(LEN(C411)&gt;0,C411+1,""))</f>
        <v>#VALUE!</v>
      </c>
      <c r="F411" s="72" t="s">
        <v>2</v>
      </c>
      <c r="G411" s="72" t="e">
        <f ca="1">IF(WEEKDAY(DATEVALUE(Month1&amp;" 1, "&amp;Year1))=COLUMN(#REF!),1,IF(LEN(E411)&gt;0,E411+1,""))</f>
        <v>#VALUE!</v>
      </c>
      <c r="H411" s="73" t="s">
        <v>3</v>
      </c>
      <c r="I411" s="74" t="e">
        <f ca="1">IF(WEEKDAY(DATEVALUE(Month1&amp;" 1, "&amp;Year1))=COLUMN(#REF!),1,IF(LEN(G411)&gt;0,G411+1,""))</f>
        <v>#VALUE!</v>
      </c>
      <c r="J411" s="75" t="s">
        <v>4</v>
      </c>
      <c r="K411" s="76" t="e">
        <f ca="1">IF(WEEKDAY(DATEVALUE(Month1&amp;" 1, "&amp;Year1))=COLUMN(#REF!),1,IF(LEN(I411)&gt;0,I411+1,""))</f>
        <v>#VALUE!</v>
      </c>
      <c r="L411" s="77" t="s">
        <v>5</v>
      </c>
      <c r="M411" s="78" t="e">
        <f ca="1">IF(WEEKDAY(DATEVALUE(Month1&amp;" 1, "&amp;Year1))=COLUMN(#REF!),1,IF(LEN(K411)&gt;0,K411+1,""))</f>
        <v>#VALUE!</v>
      </c>
      <c r="N411" s="77" t="s">
        <v>6</v>
      </c>
      <c r="O411" s="78" t="e">
        <f ca="1">IF(WEEKDAY(DATEVALUE(Month1&amp;" 1, "&amp;Year1))=COLUMN(#REF!),1,IF(LEN(M411)&gt;0,M411+1,""))</f>
        <v>#VALUE!</v>
      </c>
      <c r="P411" s="64" t="s">
        <v>7</v>
      </c>
    </row>
    <row r="412" spans="1:16" ht="15" customHeight="1" x14ac:dyDescent="0.2">
      <c r="A412" s="67" t="s">
        <v>123</v>
      </c>
      <c r="B412" s="17">
        <f ca="1">DAY(IF(DAY(AugSun1)=1,AugSun1-6,AugSun1+1))</f>
        <v>29</v>
      </c>
      <c r="C412" s="19"/>
      <c r="D412" s="25">
        <f ca="1">DAY(IF(DAY(AugSun1)=1,AugSun1-5,AugSun1+2))</f>
        <v>30</v>
      </c>
      <c r="E412" s="19"/>
      <c r="F412" s="25">
        <f ca="1">DAY(IF(DAY(AugSun1)=1,AugSun1-4,AugSun1+3))</f>
        <v>31</v>
      </c>
      <c r="G412" s="19"/>
      <c r="H412" s="25">
        <f ca="1">DAY(IF(DAY(AugSun1)=1,AugSun1-3,AugSun1+4))</f>
        <v>1</v>
      </c>
      <c r="I412" s="19"/>
      <c r="J412" s="25">
        <f ca="1">DAY(IF(DAY(AugSun1)=1,AugSun1-2,AugSun1+5))</f>
        <v>2</v>
      </c>
      <c r="K412" s="19"/>
      <c r="L412" s="25">
        <f ca="1">DAY(IF(DAY(AugSun1)=1,AugSun1-1,AugSun1+6))</f>
        <v>3</v>
      </c>
      <c r="M412" s="19"/>
      <c r="N412" s="32">
        <f ca="1">DAY(IF(DAY(AugSun1)=1,AugSun1,AugSun1+7))</f>
        <v>4</v>
      </c>
      <c r="O412" s="18"/>
      <c r="P412" s="39"/>
    </row>
    <row r="413" spans="1:16" ht="11.25" customHeight="1" x14ac:dyDescent="0.2">
      <c r="A413" s="67" t="s">
        <v>157</v>
      </c>
      <c r="B413" s="63" t="s">
        <v>12</v>
      </c>
      <c r="C413" s="58" t="s">
        <v>13</v>
      </c>
      <c r="D413" s="57" t="s">
        <v>12</v>
      </c>
      <c r="E413" s="58" t="s">
        <v>13</v>
      </c>
      <c r="F413" s="57" t="s">
        <v>12</v>
      </c>
      <c r="G413" s="58" t="s">
        <v>13</v>
      </c>
      <c r="H413" s="57" t="s">
        <v>12</v>
      </c>
      <c r="I413" s="58" t="s">
        <v>13</v>
      </c>
      <c r="J413" s="57" t="s">
        <v>12</v>
      </c>
      <c r="K413" s="58" t="s">
        <v>13</v>
      </c>
      <c r="L413" s="57" t="s">
        <v>12</v>
      </c>
      <c r="M413" s="58" t="s">
        <v>13</v>
      </c>
      <c r="N413" s="59" t="s">
        <v>12</v>
      </c>
      <c r="O413" s="60" t="s">
        <v>13</v>
      </c>
      <c r="P413" s="40"/>
    </row>
    <row r="414" spans="1:16" ht="11.25" customHeight="1" x14ac:dyDescent="0.2">
      <c r="A414" s="67" t="s">
        <v>217</v>
      </c>
      <c r="B414" s="20"/>
      <c r="C414" s="10"/>
      <c r="D414" s="24"/>
      <c r="E414" s="10"/>
      <c r="F414" s="20"/>
      <c r="G414" s="10"/>
      <c r="H414" s="20"/>
      <c r="I414" s="10"/>
      <c r="J414" s="20"/>
      <c r="K414" s="10"/>
      <c r="L414" s="20"/>
      <c r="M414" s="10"/>
      <c r="N414" s="20"/>
      <c r="O414" s="36"/>
      <c r="P414" s="40"/>
    </row>
    <row r="415" spans="1:16" ht="11.25" customHeight="1" x14ac:dyDescent="0.2">
      <c r="B415" s="21"/>
      <c r="C415" s="11"/>
      <c r="D415" s="21"/>
      <c r="E415" s="11"/>
      <c r="F415" s="21"/>
      <c r="G415" s="11"/>
      <c r="H415" s="21"/>
      <c r="I415" s="11"/>
      <c r="J415" s="21"/>
      <c r="K415" s="11"/>
      <c r="L415" s="21"/>
      <c r="M415" s="11"/>
      <c r="N415" s="21"/>
      <c r="O415" s="37"/>
      <c r="P415" s="40"/>
    </row>
    <row r="416" spans="1:16" ht="11.25" customHeight="1" x14ac:dyDescent="0.2">
      <c r="B416" s="21"/>
      <c r="C416" s="11"/>
      <c r="D416" s="21"/>
      <c r="E416" s="11"/>
      <c r="F416" s="21"/>
      <c r="G416" s="11"/>
      <c r="H416" s="21"/>
      <c r="I416" s="11"/>
      <c r="J416" s="21"/>
      <c r="K416" s="11"/>
      <c r="L416" s="21"/>
      <c r="M416" s="11"/>
      <c r="N416" s="21"/>
      <c r="O416" s="37"/>
      <c r="P416" s="40"/>
    </row>
    <row r="417" spans="1:16" ht="11.25" customHeight="1" x14ac:dyDescent="0.2">
      <c r="B417" s="21"/>
      <c r="C417" s="11"/>
      <c r="D417" s="21"/>
      <c r="E417" s="11"/>
      <c r="F417" s="21"/>
      <c r="G417" s="11"/>
      <c r="H417" s="21"/>
      <c r="I417" s="11"/>
      <c r="J417" s="21"/>
      <c r="K417" s="11"/>
      <c r="L417" s="21"/>
      <c r="M417" s="11"/>
      <c r="N417" s="21"/>
      <c r="O417" s="37"/>
      <c r="P417" s="40"/>
    </row>
    <row r="418" spans="1:16" ht="11.25" customHeight="1" x14ac:dyDescent="0.2">
      <c r="B418" s="22"/>
      <c r="C418" s="13"/>
      <c r="D418" s="22"/>
      <c r="E418" s="13"/>
      <c r="F418" s="22"/>
      <c r="G418" s="13"/>
      <c r="H418" s="22"/>
      <c r="I418" s="13"/>
      <c r="J418" s="22"/>
      <c r="K418" s="13"/>
      <c r="L418" s="22"/>
      <c r="M418" s="13"/>
      <c r="N418" s="22"/>
      <c r="O418" s="38"/>
      <c r="P418" s="40"/>
    </row>
    <row r="419" spans="1:16" ht="11.25" customHeight="1" x14ac:dyDescent="0.2">
      <c r="A419" s="67" t="s">
        <v>324</v>
      </c>
      <c r="B419" s="48" t="s">
        <v>9</v>
      </c>
      <c r="C419" s="49">
        <f>SUM(C414:C418)</f>
        <v>0</v>
      </c>
      <c r="D419" s="23"/>
      <c r="E419" s="49">
        <f>SUM(E414:E418)</f>
        <v>0</v>
      </c>
      <c r="F419" s="23"/>
      <c r="G419" s="49">
        <f>SUM(G414:G418)</f>
        <v>0</v>
      </c>
      <c r="H419" s="48"/>
      <c r="I419" s="49">
        <f>SUM(I414:I418)</f>
        <v>0</v>
      </c>
      <c r="J419" s="48"/>
      <c r="K419" s="49">
        <f>SUM(K414:K418)</f>
        <v>0</v>
      </c>
      <c r="L419" s="48"/>
      <c r="M419" s="49">
        <f>SUM(M414:M418)</f>
        <v>0</v>
      </c>
      <c r="N419" s="48"/>
      <c r="O419" s="50">
        <f>SUM(O414:O418)</f>
        <v>0</v>
      </c>
      <c r="P419" s="51">
        <f ca="1">SUMIF(B412:N412,"&lt;8",C419:O419)</f>
        <v>0</v>
      </c>
    </row>
    <row r="420" spans="1:16" x14ac:dyDescent="0.2">
      <c r="B420" s="6"/>
      <c r="C420" s="9"/>
      <c r="D420" s="9"/>
      <c r="E420" s="9"/>
      <c r="F420" s="9"/>
      <c r="G420" s="9"/>
      <c r="H420" s="9"/>
      <c r="I420" s="9"/>
      <c r="J420" s="9"/>
      <c r="K420" s="9"/>
      <c r="L420" s="9"/>
      <c r="M420" s="9"/>
      <c r="N420" s="9"/>
      <c r="O420" s="9"/>
      <c r="P420" s="6"/>
    </row>
    <row r="421" spans="1:16" ht="15" customHeight="1" x14ac:dyDescent="0.2">
      <c r="A421" s="67" t="s">
        <v>270</v>
      </c>
      <c r="B421" s="15">
        <f ca="1">N412+1</f>
        <v>5</v>
      </c>
      <c r="C421" s="16"/>
      <c r="D421" s="15">
        <f ca="1">B421+1</f>
        <v>6</v>
      </c>
      <c r="E421" s="16"/>
      <c r="F421" s="15">
        <f ca="1">D421+1</f>
        <v>7</v>
      </c>
      <c r="G421" s="16"/>
      <c r="H421" s="15">
        <f ca="1">F421+1</f>
        <v>8</v>
      </c>
      <c r="I421" s="16"/>
      <c r="J421" s="15">
        <f ca="1">H421+1</f>
        <v>9</v>
      </c>
      <c r="K421" s="16"/>
      <c r="L421" s="15">
        <f ca="1">J421+1</f>
        <v>10</v>
      </c>
      <c r="M421" s="16"/>
      <c r="N421" s="15">
        <f ca="1">L421+1</f>
        <v>11</v>
      </c>
      <c r="O421" s="16"/>
      <c r="P421" s="41"/>
    </row>
    <row r="422" spans="1:16" ht="11.25" customHeight="1" x14ac:dyDescent="0.2">
      <c r="A422" s="67" t="s">
        <v>156</v>
      </c>
      <c r="B422" s="59" t="s">
        <v>12</v>
      </c>
      <c r="C422" s="61" t="s">
        <v>13</v>
      </c>
      <c r="D422" s="59" t="s">
        <v>12</v>
      </c>
      <c r="E422" s="61" t="s">
        <v>13</v>
      </c>
      <c r="F422" s="59" t="s">
        <v>12</v>
      </c>
      <c r="G422" s="61" t="s">
        <v>13</v>
      </c>
      <c r="H422" s="59" t="s">
        <v>12</v>
      </c>
      <c r="I422" s="61" t="s">
        <v>13</v>
      </c>
      <c r="J422" s="59" t="s">
        <v>12</v>
      </c>
      <c r="K422" s="61" t="s">
        <v>13</v>
      </c>
      <c r="L422" s="59" t="s">
        <v>12</v>
      </c>
      <c r="M422" s="61" t="s">
        <v>13</v>
      </c>
      <c r="N422" s="59" t="s">
        <v>12</v>
      </c>
      <c r="O422" s="62" t="s">
        <v>13</v>
      </c>
      <c r="P422" s="40"/>
    </row>
    <row r="423" spans="1:16" ht="11.25" customHeight="1" x14ac:dyDescent="0.2">
      <c r="A423" s="67" t="s">
        <v>218</v>
      </c>
      <c r="B423" s="26"/>
      <c r="C423" s="10"/>
      <c r="D423" s="29"/>
      <c r="E423" s="10"/>
      <c r="F423" s="29"/>
      <c r="G423" s="10"/>
      <c r="H423" s="29"/>
      <c r="I423" s="10"/>
      <c r="J423" s="29"/>
      <c r="K423" s="10"/>
      <c r="L423" s="29"/>
      <c r="M423" s="10"/>
      <c r="N423" s="29"/>
      <c r="O423" s="36"/>
      <c r="P423" s="40"/>
    </row>
    <row r="424" spans="1:16" ht="11.25" customHeight="1" x14ac:dyDescent="0.2">
      <c r="B424" s="27"/>
      <c r="C424" s="11"/>
      <c r="D424" s="30"/>
      <c r="E424" s="11"/>
      <c r="F424" s="30"/>
      <c r="G424" s="11"/>
      <c r="H424" s="30"/>
      <c r="I424" s="11"/>
      <c r="J424" s="30"/>
      <c r="K424" s="11"/>
      <c r="L424" s="30"/>
      <c r="M424" s="11"/>
      <c r="N424" s="30"/>
      <c r="O424" s="37"/>
      <c r="P424" s="40"/>
    </row>
    <row r="425" spans="1:16" ht="11.25" customHeight="1" x14ac:dyDescent="0.2">
      <c r="B425" s="27"/>
      <c r="C425" s="11"/>
      <c r="D425" s="30"/>
      <c r="E425" s="11"/>
      <c r="F425" s="30"/>
      <c r="G425" s="11"/>
      <c r="H425" s="30"/>
      <c r="I425" s="11"/>
      <c r="J425" s="30"/>
      <c r="K425" s="11"/>
      <c r="L425" s="30"/>
      <c r="M425" s="11"/>
      <c r="N425" s="30"/>
      <c r="O425" s="37"/>
      <c r="P425" s="40"/>
    </row>
    <row r="426" spans="1:16" ht="11.25" customHeight="1" x14ac:dyDescent="0.2">
      <c r="B426" s="27"/>
      <c r="C426" s="11"/>
      <c r="D426" s="30"/>
      <c r="E426" s="11"/>
      <c r="F426" s="30"/>
      <c r="G426" s="11"/>
      <c r="H426" s="30"/>
      <c r="I426" s="11"/>
      <c r="J426" s="30"/>
      <c r="K426" s="11"/>
      <c r="L426" s="30"/>
      <c r="M426" s="11"/>
      <c r="N426" s="30"/>
      <c r="O426" s="37"/>
      <c r="P426" s="40"/>
    </row>
    <row r="427" spans="1:16" ht="11.25" customHeight="1" x14ac:dyDescent="0.2">
      <c r="B427" s="28"/>
      <c r="C427" s="13"/>
      <c r="D427" s="31"/>
      <c r="E427" s="13"/>
      <c r="F427" s="31"/>
      <c r="G427" s="13"/>
      <c r="H427" s="31"/>
      <c r="I427" s="13"/>
      <c r="J427" s="31"/>
      <c r="K427" s="13"/>
      <c r="L427" s="31"/>
      <c r="M427" s="13"/>
      <c r="N427" s="31"/>
      <c r="O427" s="38"/>
      <c r="P427" s="40"/>
    </row>
    <row r="428" spans="1:16" ht="11.25" customHeight="1" x14ac:dyDescent="0.2">
      <c r="A428" s="67" t="s">
        <v>323</v>
      </c>
      <c r="B428" s="48" t="s">
        <v>9</v>
      </c>
      <c r="C428" s="49">
        <f>SUM(C423:C427)</f>
        <v>0</v>
      </c>
      <c r="D428" s="48"/>
      <c r="E428" s="49">
        <f>SUM(E423:E427)</f>
        <v>0</v>
      </c>
      <c r="F428" s="48"/>
      <c r="G428" s="49">
        <f>SUM(G423:G427)</f>
        <v>0</v>
      </c>
      <c r="H428" s="48"/>
      <c r="I428" s="49">
        <f>SUM(I423:I427)</f>
        <v>0</v>
      </c>
      <c r="J428" s="48"/>
      <c r="K428" s="49">
        <f>SUM(K423:K427)</f>
        <v>0</v>
      </c>
      <c r="L428" s="48"/>
      <c r="M428" s="49">
        <f>SUM(M423:M427)</f>
        <v>0</v>
      </c>
      <c r="N428" s="48"/>
      <c r="O428" s="50">
        <f>SUM(O423:O427)</f>
        <v>0</v>
      </c>
      <c r="P428" s="51">
        <f>SUM(C428,E428,G428,I428,K428,M428,O428)</f>
        <v>0</v>
      </c>
    </row>
    <row r="429" spans="1:16" x14ac:dyDescent="0.2">
      <c r="B429" s="6"/>
      <c r="C429" s="9"/>
      <c r="D429" s="9"/>
      <c r="E429" s="9"/>
      <c r="F429" s="9"/>
      <c r="G429" s="9"/>
      <c r="H429" s="9"/>
      <c r="I429" s="9"/>
      <c r="J429" s="9"/>
      <c r="K429" s="9"/>
      <c r="L429" s="9"/>
      <c r="M429" s="9"/>
      <c r="N429" s="9"/>
      <c r="O429" s="9"/>
      <c r="P429" s="6"/>
    </row>
    <row r="430" spans="1:16" ht="15" customHeight="1" x14ac:dyDescent="0.2">
      <c r="A430" s="67" t="s">
        <v>271</v>
      </c>
      <c r="B430" s="15">
        <f ca="1">N421+1</f>
        <v>12</v>
      </c>
      <c r="C430" s="16"/>
      <c r="D430" s="15">
        <f ca="1">B430+1</f>
        <v>13</v>
      </c>
      <c r="E430" s="16"/>
      <c r="F430" s="15">
        <f ca="1">D430+1</f>
        <v>14</v>
      </c>
      <c r="G430" s="16"/>
      <c r="H430" s="15">
        <f ca="1">F430+1</f>
        <v>15</v>
      </c>
      <c r="I430" s="16"/>
      <c r="J430" s="15">
        <f ca="1">H430+1</f>
        <v>16</v>
      </c>
      <c r="K430" s="16"/>
      <c r="L430" s="15">
        <f ca="1">J430+1</f>
        <v>17</v>
      </c>
      <c r="M430" s="16"/>
      <c r="N430" s="15">
        <f ca="1">L430+1</f>
        <v>18</v>
      </c>
      <c r="O430" s="16"/>
      <c r="P430" s="42"/>
    </row>
    <row r="431" spans="1:16" ht="11.25" customHeight="1" x14ac:dyDescent="0.2">
      <c r="A431" s="67" t="s">
        <v>155</v>
      </c>
      <c r="B431" s="59" t="s">
        <v>12</v>
      </c>
      <c r="C431" s="61" t="s">
        <v>13</v>
      </c>
      <c r="D431" s="59" t="s">
        <v>12</v>
      </c>
      <c r="E431" s="61" t="s">
        <v>13</v>
      </c>
      <c r="F431" s="59" t="s">
        <v>12</v>
      </c>
      <c r="G431" s="61" t="s">
        <v>13</v>
      </c>
      <c r="H431" s="59" t="s">
        <v>12</v>
      </c>
      <c r="I431" s="61" t="s">
        <v>13</v>
      </c>
      <c r="J431" s="59" t="s">
        <v>12</v>
      </c>
      <c r="K431" s="61" t="s">
        <v>13</v>
      </c>
      <c r="L431" s="59" t="s">
        <v>12</v>
      </c>
      <c r="M431" s="61" t="s">
        <v>13</v>
      </c>
      <c r="N431" s="59" t="s">
        <v>12</v>
      </c>
      <c r="O431" s="62" t="s">
        <v>13</v>
      </c>
      <c r="P431" s="40"/>
    </row>
    <row r="432" spans="1:16" ht="11.25" customHeight="1" x14ac:dyDescent="0.2">
      <c r="A432" s="67" t="s">
        <v>219</v>
      </c>
      <c r="B432" s="29"/>
      <c r="C432" s="10"/>
      <c r="D432" s="29"/>
      <c r="E432" s="10"/>
      <c r="F432" s="29"/>
      <c r="G432" s="10"/>
      <c r="H432" s="29"/>
      <c r="I432" s="10"/>
      <c r="J432" s="29"/>
      <c r="K432" s="10"/>
      <c r="L432" s="29"/>
      <c r="M432" s="10"/>
      <c r="N432" s="29"/>
      <c r="O432" s="36"/>
      <c r="P432" s="40"/>
    </row>
    <row r="433" spans="1:16" ht="11.25" customHeight="1" x14ac:dyDescent="0.2">
      <c r="B433" s="30"/>
      <c r="C433" s="11"/>
      <c r="D433" s="30"/>
      <c r="E433" s="11"/>
      <c r="F433" s="30"/>
      <c r="G433" s="11"/>
      <c r="H433" s="30"/>
      <c r="I433" s="11"/>
      <c r="J433" s="30"/>
      <c r="K433" s="11"/>
      <c r="L433" s="30"/>
      <c r="M433" s="11"/>
      <c r="N433" s="30"/>
      <c r="O433" s="37"/>
      <c r="P433" s="40"/>
    </row>
    <row r="434" spans="1:16" ht="11.25" customHeight="1" x14ac:dyDescent="0.2">
      <c r="B434" s="30"/>
      <c r="C434" s="11"/>
      <c r="D434" s="30"/>
      <c r="E434" s="11"/>
      <c r="F434" s="30"/>
      <c r="G434" s="11"/>
      <c r="H434" s="30"/>
      <c r="I434" s="11"/>
      <c r="J434" s="30"/>
      <c r="K434" s="11"/>
      <c r="L434" s="30"/>
      <c r="M434" s="11"/>
      <c r="N434" s="30"/>
      <c r="O434" s="37"/>
      <c r="P434" s="40"/>
    </row>
    <row r="435" spans="1:16" ht="11.25" customHeight="1" x14ac:dyDescent="0.2">
      <c r="B435" s="30"/>
      <c r="C435" s="11"/>
      <c r="D435" s="30"/>
      <c r="E435" s="11"/>
      <c r="F435" s="30"/>
      <c r="G435" s="11"/>
      <c r="H435" s="30"/>
      <c r="I435" s="11"/>
      <c r="J435" s="30"/>
      <c r="K435" s="11"/>
      <c r="L435" s="30"/>
      <c r="M435" s="11"/>
      <c r="N435" s="30"/>
      <c r="O435" s="37"/>
      <c r="P435" s="40"/>
    </row>
    <row r="436" spans="1:16" ht="11.25" customHeight="1" x14ac:dyDescent="0.2">
      <c r="B436" s="31"/>
      <c r="C436" s="13"/>
      <c r="D436" s="31"/>
      <c r="E436" s="13"/>
      <c r="F436" s="31"/>
      <c r="G436" s="13"/>
      <c r="H436" s="31"/>
      <c r="I436" s="13"/>
      <c r="J436" s="31"/>
      <c r="K436" s="13"/>
      <c r="L436" s="31"/>
      <c r="M436" s="13"/>
      <c r="N436" s="31"/>
      <c r="O436" s="38"/>
      <c r="P436" s="40"/>
    </row>
    <row r="437" spans="1:16" ht="11.25" customHeight="1" x14ac:dyDescent="0.2">
      <c r="A437" s="67" t="s">
        <v>322</v>
      </c>
      <c r="B437" s="52" t="s">
        <v>9</v>
      </c>
      <c r="C437" s="49">
        <f>SUM(C432:C436)</f>
        <v>0</v>
      </c>
      <c r="D437" s="48"/>
      <c r="E437" s="49">
        <f>SUM(E432:E436)</f>
        <v>0</v>
      </c>
      <c r="F437" s="48"/>
      <c r="G437" s="49">
        <f>SUM(G432:G436)</f>
        <v>0</v>
      </c>
      <c r="H437" s="48"/>
      <c r="I437" s="49">
        <f>SUM(I432:I436)</f>
        <v>0</v>
      </c>
      <c r="J437" s="48"/>
      <c r="K437" s="49">
        <f>SUM(K432:K436)</f>
        <v>0</v>
      </c>
      <c r="L437" s="48"/>
      <c r="M437" s="49">
        <f>SUM(M432:M436)</f>
        <v>0</v>
      </c>
      <c r="N437" s="48"/>
      <c r="O437" s="50">
        <f>SUM(O432:O436)</f>
        <v>0</v>
      </c>
      <c r="P437" s="51">
        <f>SUM(C437,E437,G437,I437,K437,M437,O437)</f>
        <v>0</v>
      </c>
    </row>
    <row r="438" spans="1:16" x14ac:dyDescent="0.2">
      <c r="B438" s="6"/>
      <c r="C438" s="9"/>
      <c r="D438" s="9"/>
      <c r="E438" s="9"/>
      <c r="F438" s="9"/>
      <c r="G438" s="9"/>
      <c r="H438" s="9"/>
      <c r="I438" s="9"/>
      <c r="J438" s="9"/>
      <c r="K438" s="9"/>
      <c r="L438" s="9"/>
      <c r="M438" s="9"/>
      <c r="N438" s="9"/>
      <c r="O438" s="9"/>
      <c r="P438" s="6"/>
    </row>
    <row r="439" spans="1:16" ht="15" customHeight="1" x14ac:dyDescent="0.2">
      <c r="A439" s="67" t="s">
        <v>272</v>
      </c>
      <c r="B439" s="15">
        <f ca="1">N430+1</f>
        <v>19</v>
      </c>
      <c r="C439" s="16"/>
      <c r="D439" s="15">
        <f ca="1">B439+1</f>
        <v>20</v>
      </c>
      <c r="E439" s="16"/>
      <c r="F439" s="15">
        <f ca="1">D439+1</f>
        <v>21</v>
      </c>
      <c r="G439" s="16"/>
      <c r="H439" s="15">
        <f ca="1">F439+1</f>
        <v>22</v>
      </c>
      <c r="I439" s="16"/>
      <c r="J439" s="15">
        <f ca="1">H439+1</f>
        <v>23</v>
      </c>
      <c r="K439" s="16"/>
      <c r="L439" s="15">
        <f ca="1">J439+1</f>
        <v>24</v>
      </c>
      <c r="M439" s="16"/>
      <c r="N439" s="15">
        <f ca="1">L439+1</f>
        <v>25</v>
      </c>
      <c r="O439" s="16"/>
      <c r="P439" s="42"/>
    </row>
    <row r="440" spans="1:16" ht="11.25" customHeight="1" x14ac:dyDescent="0.2">
      <c r="A440" s="67" t="s">
        <v>154</v>
      </c>
      <c r="B440" s="59" t="s">
        <v>12</v>
      </c>
      <c r="C440" s="61" t="s">
        <v>13</v>
      </c>
      <c r="D440" s="59" t="s">
        <v>12</v>
      </c>
      <c r="E440" s="61" t="s">
        <v>13</v>
      </c>
      <c r="F440" s="59" t="s">
        <v>12</v>
      </c>
      <c r="G440" s="61" t="s">
        <v>13</v>
      </c>
      <c r="H440" s="59" t="s">
        <v>12</v>
      </c>
      <c r="I440" s="61" t="s">
        <v>13</v>
      </c>
      <c r="J440" s="59" t="s">
        <v>12</v>
      </c>
      <c r="K440" s="61" t="s">
        <v>13</v>
      </c>
      <c r="L440" s="59" t="s">
        <v>12</v>
      </c>
      <c r="M440" s="61" t="s">
        <v>13</v>
      </c>
      <c r="N440" s="59" t="s">
        <v>12</v>
      </c>
      <c r="O440" s="62" t="s">
        <v>13</v>
      </c>
      <c r="P440" s="40"/>
    </row>
    <row r="441" spans="1:16" ht="11.25" customHeight="1" x14ac:dyDescent="0.2">
      <c r="A441" s="67" t="s">
        <v>220</v>
      </c>
      <c r="B441" s="29"/>
      <c r="C441" s="10"/>
      <c r="D441" s="29"/>
      <c r="E441" s="10"/>
      <c r="F441" s="29"/>
      <c r="G441" s="10"/>
      <c r="H441" s="29"/>
      <c r="I441" s="10"/>
      <c r="J441" s="29"/>
      <c r="K441" s="10"/>
      <c r="L441" s="29"/>
      <c r="M441" s="10"/>
      <c r="N441" s="29"/>
      <c r="O441" s="36"/>
      <c r="P441" s="40"/>
    </row>
    <row r="442" spans="1:16" ht="11.25" customHeight="1" x14ac:dyDescent="0.2">
      <c r="B442" s="30"/>
      <c r="C442" s="11"/>
      <c r="D442" s="30"/>
      <c r="E442" s="11"/>
      <c r="F442" s="30"/>
      <c r="G442" s="11"/>
      <c r="H442" s="30"/>
      <c r="I442" s="11"/>
      <c r="J442" s="30"/>
      <c r="K442" s="11"/>
      <c r="L442" s="30"/>
      <c r="M442" s="11"/>
      <c r="N442" s="30"/>
      <c r="O442" s="37"/>
      <c r="P442" s="40"/>
    </row>
    <row r="443" spans="1:16" ht="11.25" customHeight="1" x14ac:dyDescent="0.2">
      <c r="B443" s="30"/>
      <c r="C443" s="11"/>
      <c r="D443" s="30"/>
      <c r="E443" s="11"/>
      <c r="F443" s="30"/>
      <c r="G443" s="11"/>
      <c r="H443" s="30"/>
      <c r="I443" s="11"/>
      <c r="J443" s="30"/>
      <c r="K443" s="11"/>
      <c r="L443" s="30"/>
      <c r="M443" s="11"/>
      <c r="N443" s="30"/>
      <c r="O443" s="37"/>
      <c r="P443" s="40"/>
    </row>
    <row r="444" spans="1:16" ht="11.25" customHeight="1" x14ac:dyDescent="0.2">
      <c r="B444" s="30"/>
      <c r="C444" s="11"/>
      <c r="D444" s="30"/>
      <c r="E444" s="11"/>
      <c r="F444" s="30"/>
      <c r="G444" s="11"/>
      <c r="H444" s="30"/>
      <c r="I444" s="11"/>
      <c r="J444" s="30"/>
      <c r="K444" s="11"/>
      <c r="L444" s="30"/>
      <c r="M444" s="11"/>
      <c r="N444" s="30"/>
      <c r="O444" s="37"/>
      <c r="P444" s="40"/>
    </row>
    <row r="445" spans="1:16" ht="11.25" customHeight="1" x14ac:dyDescent="0.2">
      <c r="B445" s="31"/>
      <c r="C445" s="13"/>
      <c r="D445" s="31"/>
      <c r="E445" s="13"/>
      <c r="F445" s="31"/>
      <c r="G445" s="13"/>
      <c r="H445" s="31"/>
      <c r="I445" s="13"/>
      <c r="J445" s="31"/>
      <c r="K445" s="13"/>
      <c r="L445" s="31"/>
      <c r="M445" s="13"/>
      <c r="N445" s="31"/>
      <c r="O445" s="38"/>
      <c r="P445" s="40"/>
    </row>
    <row r="446" spans="1:16" ht="11.25" customHeight="1" x14ac:dyDescent="0.2">
      <c r="A446" s="67" t="s">
        <v>321</v>
      </c>
      <c r="B446" s="48" t="s">
        <v>9</v>
      </c>
      <c r="C446" s="49">
        <f>SUM(C441:C445)</f>
        <v>0</v>
      </c>
      <c r="D446" s="48"/>
      <c r="E446" s="49">
        <f>SUM(E441:E445)</f>
        <v>0</v>
      </c>
      <c r="F446" s="48"/>
      <c r="G446" s="49">
        <f>SUM(G441:G445)</f>
        <v>0</v>
      </c>
      <c r="H446" s="48"/>
      <c r="I446" s="49">
        <f>SUM(I441:I445)</f>
        <v>0</v>
      </c>
      <c r="J446" s="48"/>
      <c r="K446" s="49">
        <f>SUM(K441:K445)</f>
        <v>0</v>
      </c>
      <c r="L446" s="48"/>
      <c r="M446" s="49">
        <f>SUM(M441:M445)</f>
        <v>0</v>
      </c>
      <c r="N446" s="48"/>
      <c r="O446" s="50">
        <f>SUM(O441:O445)</f>
        <v>0</v>
      </c>
      <c r="P446" s="51">
        <f>SUM(C446,E446,G446,I446,K446,M446,O446)</f>
        <v>0</v>
      </c>
    </row>
    <row r="447" spans="1:16" x14ac:dyDescent="0.2">
      <c r="B447" s="6"/>
      <c r="C447" s="9"/>
      <c r="D447" s="9"/>
      <c r="E447" s="9"/>
      <c r="F447" s="9"/>
      <c r="G447" s="9"/>
      <c r="H447" s="9"/>
      <c r="I447" s="9"/>
      <c r="J447" s="9"/>
      <c r="K447" s="9"/>
      <c r="L447" s="9"/>
      <c r="M447" s="9"/>
      <c r="N447" s="9"/>
      <c r="O447" s="9"/>
      <c r="P447" s="6"/>
    </row>
    <row r="448" spans="1:16" ht="15" customHeight="1" x14ac:dyDescent="0.2">
      <c r="A448" s="67" t="s">
        <v>273</v>
      </c>
      <c r="B448" s="15">
        <f ca="1">DAY(IF(DAY(AugSun1)=1,AugSun1+22,AugSun1+29))</f>
        <v>26</v>
      </c>
      <c r="C448" s="16"/>
      <c r="D448" s="15">
        <f ca="1">DAY(IF(DAY(AugSun1)=1,AugSun1+23,AugSun1+30))</f>
        <v>27</v>
      </c>
      <c r="E448" s="16"/>
      <c r="F448" s="15">
        <f ca="1">DAY(IF(DAY(AugSun1)=1,AugSun1+24,AugSun1+31))</f>
        <v>28</v>
      </c>
      <c r="G448" s="16"/>
      <c r="H448" s="15">
        <f ca="1">DAY(IF(DAY(AugSun1)=1,AugSun1+25,AugSun1+32))</f>
        <v>29</v>
      </c>
      <c r="I448" s="16"/>
      <c r="J448" s="15">
        <f ca="1">DAY(IF(DAY(AugSun1)=1,AugSun1+26,AugSun1+33))</f>
        <v>30</v>
      </c>
      <c r="K448" s="16"/>
      <c r="L448" s="15">
        <f ca="1">DAY(IF(DAY(AugSun1)=1,AugSun1+27,AugSun1+34))</f>
        <v>31</v>
      </c>
      <c r="M448" s="16"/>
      <c r="N448" s="15">
        <f ca="1">DAY(IF(DAY(AugSun1)=1,AugSun1+28,AugSun1+35))</f>
        <v>1</v>
      </c>
      <c r="O448" s="16"/>
      <c r="P448" s="43"/>
    </row>
    <row r="449" spans="1:16" ht="11.25" customHeight="1" x14ac:dyDescent="0.2">
      <c r="A449" s="67" t="s">
        <v>153</v>
      </c>
      <c r="B449" s="59" t="s">
        <v>12</v>
      </c>
      <c r="C449" s="61" t="s">
        <v>13</v>
      </c>
      <c r="D449" s="59" t="s">
        <v>12</v>
      </c>
      <c r="E449" s="61" t="s">
        <v>13</v>
      </c>
      <c r="F449" s="59" t="s">
        <v>12</v>
      </c>
      <c r="G449" s="61" t="s">
        <v>13</v>
      </c>
      <c r="H449" s="59" t="s">
        <v>12</v>
      </c>
      <c r="I449" s="61" t="s">
        <v>13</v>
      </c>
      <c r="J449" s="59" t="s">
        <v>12</v>
      </c>
      <c r="K449" s="61" t="s">
        <v>13</v>
      </c>
      <c r="L449" s="59" t="s">
        <v>12</v>
      </c>
      <c r="M449" s="61" t="s">
        <v>13</v>
      </c>
      <c r="N449" s="59" t="s">
        <v>12</v>
      </c>
      <c r="O449" s="62" t="s">
        <v>13</v>
      </c>
      <c r="P449" s="40"/>
    </row>
    <row r="450" spans="1:16" ht="11.25" customHeight="1" x14ac:dyDescent="0.2">
      <c r="A450" s="67" t="s">
        <v>221</v>
      </c>
      <c r="B450" s="20"/>
      <c r="C450" s="10"/>
      <c r="D450" s="24"/>
      <c r="E450" s="10"/>
      <c r="F450" s="20"/>
      <c r="G450" s="10"/>
      <c r="H450" s="20"/>
      <c r="I450" s="10"/>
      <c r="J450" s="20"/>
      <c r="K450" s="10"/>
      <c r="L450" s="20"/>
      <c r="M450" s="10"/>
      <c r="N450" s="33"/>
      <c r="O450" s="44"/>
      <c r="P450" s="40"/>
    </row>
    <row r="451" spans="1:16" ht="11.25" customHeight="1" x14ac:dyDescent="0.2">
      <c r="B451" s="21"/>
      <c r="C451" s="11"/>
      <c r="D451" s="21"/>
      <c r="E451" s="11"/>
      <c r="F451" s="21"/>
      <c r="G451" s="11"/>
      <c r="H451" s="21"/>
      <c r="I451" s="11"/>
      <c r="J451" s="21"/>
      <c r="K451" s="11"/>
      <c r="L451" s="21"/>
      <c r="M451" s="11"/>
      <c r="N451" s="34"/>
      <c r="O451" s="45"/>
      <c r="P451" s="40"/>
    </row>
    <row r="452" spans="1:16" ht="11.25" customHeight="1" x14ac:dyDescent="0.2">
      <c r="B452" s="21"/>
      <c r="C452" s="11"/>
      <c r="D452" s="21"/>
      <c r="E452" s="11"/>
      <c r="F452" s="21"/>
      <c r="G452" s="11"/>
      <c r="H452" s="21"/>
      <c r="I452" s="11"/>
      <c r="J452" s="21"/>
      <c r="K452" s="11"/>
      <c r="L452" s="21"/>
      <c r="M452" s="11"/>
      <c r="N452" s="34"/>
      <c r="O452" s="45"/>
      <c r="P452" s="40"/>
    </row>
    <row r="453" spans="1:16" ht="11.25" customHeight="1" x14ac:dyDescent="0.2">
      <c r="B453" s="21"/>
      <c r="C453" s="11"/>
      <c r="D453" s="21"/>
      <c r="E453" s="11"/>
      <c r="F453" s="21"/>
      <c r="G453" s="11"/>
      <c r="H453" s="21"/>
      <c r="I453" s="11"/>
      <c r="J453" s="21"/>
      <c r="K453" s="11"/>
      <c r="L453" s="21"/>
      <c r="M453" s="11"/>
      <c r="N453" s="34"/>
      <c r="O453" s="45"/>
      <c r="P453" s="40"/>
    </row>
    <row r="454" spans="1:16" ht="11.25" customHeight="1" x14ac:dyDescent="0.2">
      <c r="B454" s="22"/>
      <c r="C454" s="13"/>
      <c r="D454" s="22"/>
      <c r="E454" s="13"/>
      <c r="F454" s="22"/>
      <c r="G454" s="13"/>
      <c r="H454" s="22"/>
      <c r="I454" s="13"/>
      <c r="J454" s="22"/>
      <c r="K454" s="13"/>
      <c r="L454" s="22"/>
      <c r="M454" s="13"/>
      <c r="N454" s="35"/>
      <c r="O454" s="46"/>
      <c r="P454" s="40"/>
    </row>
    <row r="455" spans="1:16" ht="11.25" customHeight="1" x14ac:dyDescent="0.2">
      <c r="A455" s="67" t="s">
        <v>320</v>
      </c>
      <c r="B455" s="48" t="s">
        <v>9</v>
      </c>
      <c r="C455" s="49">
        <f>SUM(C450:C454)</f>
        <v>0</v>
      </c>
      <c r="D455" s="48"/>
      <c r="E455" s="49">
        <f>SUM(E450:E454)</f>
        <v>0</v>
      </c>
      <c r="F455" s="48"/>
      <c r="G455" s="49">
        <f>SUM(G450:G454)</f>
        <v>0</v>
      </c>
      <c r="H455" s="48"/>
      <c r="I455" s="49">
        <f>SUM(I450:I454)</f>
        <v>0</v>
      </c>
      <c r="J455" s="48"/>
      <c r="K455" s="49">
        <f>SUM(K450:K454)</f>
        <v>0</v>
      </c>
      <c r="L455" s="48"/>
      <c r="M455" s="49">
        <f>SUM(M450:M454)</f>
        <v>0</v>
      </c>
      <c r="N455" s="23"/>
      <c r="O455" s="50">
        <f>SUM(O450:O454)</f>
        <v>0</v>
      </c>
      <c r="P455" s="51">
        <f ca="1">SUMIF(B448:N448,"&gt;="&amp;15,C455:O455)</f>
        <v>0</v>
      </c>
    </row>
    <row r="456" spans="1:16" x14ac:dyDescent="0.2">
      <c r="B456" s="6"/>
      <c r="C456" s="9"/>
      <c r="D456" s="9"/>
      <c r="E456" s="9"/>
      <c r="F456" s="9"/>
      <c r="G456" s="9"/>
      <c r="H456" s="9"/>
      <c r="I456" s="9"/>
      <c r="J456" s="9"/>
      <c r="K456" s="9"/>
      <c r="L456" s="9"/>
      <c r="M456" s="9"/>
      <c r="N456" s="9"/>
      <c r="O456" s="9"/>
      <c r="P456" s="6"/>
    </row>
    <row r="457" spans="1:16" ht="15" customHeight="1" x14ac:dyDescent="0.2">
      <c r="A457" s="67" t="s">
        <v>274</v>
      </c>
      <c r="B457" s="15">
        <f ca="1">DAY(IF(DAY(AugSun1)=1,AugSun1+29,AugSun1+36))</f>
        <v>2</v>
      </c>
      <c r="C457" s="14"/>
      <c r="D457" s="15">
        <f ca="1">DAY(IF(DAY(AugSun1)=1,AugSun1+30,AugSun1+37))</f>
        <v>3</v>
      </c>
      <c r="E457" s="16"/>
      <c r="F457" s="12">
        <f ca="1">DAY(IF(DAY(AugSun1)=1,AugSun1+31,AugSun1+38))</f>
        <v>4</v>
      </c>
      <c r="G457" s="16"/>
      <c r="H457" s="15">
        <f ca="1">DAY(IF(DAY(AugSun1)=1,AugSun1+32,AugSun1+39))</f>
        <v>5</v>
      </c>
      <c r="I457" s="16"/>
      <c r="J457" s="15">
        <f ca="1">DAY(IF(DAY(AugSun1)=1,AugSun1+33,AugSun1+40))</f>
        <v>6</v>
      </c>
      <c r="K457" s="16"/>
      <c r="L457" s="15">
        <f ca="1">DAY(IF(DAY(AugSun1)=1,AugSun1+34,AugSun1+41))</f>
        <v>7</v>
      </c>
      <c r="M457" s="16"/>
      <c r="N457" s="15">
        <f ca="1">DAY(IF(DAY(AugSun1)=1,AugSun1+35,AugSun1+42))</f>
        <v>8</v>
      </c>
      <c r="O457" s="16"/>
      <c r="P457" s="43"/>
    </row>
    <row r="458" spans="1:16" ht="11.25" customHeight="1" x14ac:dyDescent="0.2">
      <c r="A458" s="67" t="s">
        <v>152</v>
      </c>
      <c r="B458" s="59" t="s">
        <v>12</v>
      </c>
      <c r="C458" s="61" t="s">
        <v>13</v>
      </c>
      <c r="D458" s="59" t="s">
        <v>12</v>
      </c>
      <c r="E458" s="61" t="s">
        <v>13</v>
      </c>
      <c r="F458" s="59" t="s">
        <v>12</v>
      </c>
      <c r="G458" s="61" t="s">
        <v>13</v>
      </c>
      <c r="H458" s="59" t="s">
        <v>12</v>
      </c>
      <c r="I458" s="61" t="s">
        <v>13</v>
      </c>
      <c r="J458" s="59" t="s">
        <v>12</v>
      </c>
      <c r="K458" s="61" t="s">
        <v>13</v>
      </c>
      <c r="L458" s="59" t="s">
        <v>12</v>
      </c>
      <c r="M458" s="61" t="s">
        <v>13</v>
      </c>
      <c r="N458" s="59" t="s">
        <v>12</v>
      </c>
      <c r="O458" s="62" t="s">
        <v>13</v>
      </c>
      <c r="P458" s="40"/>
    </row>
    <row r="459" spans="1:16" ht="11.25" customHeight="1" x14ac:dyDescent="0.2">
      <c r="A459" s="67" t="s">
        <v>222</v>
      </c>
      <c r="B459" s="20"/>
      <c r="C459" s="10"/>
      <c r="D459" s="24"/>
      <c r="E459" s="10"/>
      <c r="F459" s="20"/>
      <c r="G459" s="10"/>
      <c r="H459" s="20"/>
      <c r="I459" s="10"/>
      <c r="J459" s="20"/>
      <c r="K459" s="10"/>
      <c r="L459" s="20"/>
      <c r="M459" s="10"/>
      <c r="N459" s="20"/>
      <c r="O459" s="36"/>
      <c r="P459" s="40"/>
    </row>
    <row r="460" spans="1:16" ht="11.25" customHeight="1" x14ac:dyDescent="0.2">
      <c r="B460" s="21"/>
      <c r="C460" s="11"/>
      <c r="D460" s="21"/>
      <c r="E460" s="11"/>
      <c r="F460" s="21"/>
      <c r="G460" s="11"/>
      <c r="H460" s="21"/>
      <c r="I460" s="11"/>
      <c r="J460" s="21"/>
      <c r="K460" s="11"/>
      <c r="L460" s="21"/>
      <c r="M460" s="11"/>
      <c r="N460" s="21"/>
      <c r="O460" s="37"/>
      <c r="P460" s="40"/>
    </row>
    <row r="461" spans="1:16" ht="11.25" customHeight="1" x14ac:dyDescent="0.2">
      <c r="B461" s="21"/>
      <c r="C461" s="11"/>
      <c r="D461" s="21"/>
      <c r="E461" s="11"/>
      <c r="F461" s="21"/>
      <c r="G461" s="11"/>
      <c r="H461" s="21"/>
      <c r="I461" s="11"/>
      <c r="J461" s="21"/>
      <c r="K461" s="11"/>
      <c r="L461" s="21"/>
      <c r="M461" s="11"/>
      <c r="N461" s="21"/>
      <c r="O461" s="37"/>
      <c r="P461" s="40"/>
    </row>
    <row r="462" spans="1:16" ht="11.25" customHeight="1" x14ac:dyDescent="0.2">
      <c r="B462" s="21"/>
      <c r="C462" s="11"/>
      <c r="D462" s="21"/>
      <c r="E462" s="11"/>
      <c r="F462" s="21"/>
      <c r="G462" s="11"/>
      <c r="H462" s="21"/>
      <c r="I462" s="11"/>
      <c r="J462" s="21"/>
      <c r="K462" s="11"/>
      <c r="L462" s="21"/>
      <c r="M462" s="11"/>
      <c r="N462" s="21"/>
      <c r="O462" s="37"/>
      <c r="P462" s="40"/>
    </row>
    <row r="463" spans="1:16" ht="11.25" customHeight="1" x14ac:dyDescent="0.2">
      <c r="B463" s="22"/>
      <c r="C463" s="13"/>
      <c r="D463" s="22"/>
      <c r="E463" s="13"/>
      <c r="F463" s="22"/>
      <c r="G463" s="13"/>
      <c r="H463" s="22"/>
      <c r="I463" s="13"/>
      <c r="J463" s="22"/>
      <c r="K463" s="13"/>
      <c r="L463" s="22"/>
      <c r="M463" s="13"/>
      <c r="N463" s="22"/>
      <c r="O463" s="38"/>
      <c r="P463" s="40"/>
    </row>
    <row r="464" spans="1:16" ht="11.25" customHeight="1" x14ac:dyDescent="0.2">
      <c r="A464" s="67" t="s">
        <v>319</v>
      </c>
      <c r="B464" s="48" t="s">
        <v>9</v>
      </c>
      <c r="C464" s="49">
        <f>SUM(C459:C463)</f>
        <v>0</v>
      </c>
      <c r="D464" s="23"/>
      <c r="E464" s="49">
        <f>SUM(E459:E463)</f>
        <v>0</v>
      </c>
      <c r="F464" s="23"/>
      <c r="G464" s="49">
        <f>SUM(G459:G463)</f>
        <v>0</v>
      </c>
      <c r="H464" s="23"/>
      <c r="I464" s="49">
        <f>SUM(I459:I463)</f>
        <v>0</v>
      </c>
      <c r="J464" s="23"/>
      <c r="K464" s="49">
        <f>SUM(K459:K463)</f>
        <v>0</v>
      </c>
      <c r="L464" s="23"/>
      <c r="M464" s="49">
        <f>SUM(M459:M463)</f>
        <v>0</v>
      </c>
      <c r="N464" s="23"/>
      <c r="O464" s="50">
        <f>SUM(O459:O463)</f>
        <v>0</v>
      </c>
      <c r="P464" s="51">
        <f ca="1">SUMIF(B457:N457,"&gt;="&amp;15,C464:O464)</f>
        <v>0</v>
      </c>
    </row>
    <row r="465" spans="1:16" ht="17.25" customHeight="1" x14ac:dyDescent="0.2"/>
    <row r="466" spans="1:16" ht="12" customHeight="1" x14ac:dyDescent="0.2">
      <c r="A466" s="67" t="s">
        <v>93</v>
      </c>
      <c r="B466" s="79" t="s">
        <v>24</v>
      </c>
      <c r="C466" s="79"/>
      <c r="D466" s="79"/>
      <c r="E466" s="79"/>
      <c r="F466"/>
      <c r="G466" s="4"/>
      <c r="H466"/>
      <c r="I466" s="4"/>
      <c r="J466"/>
      <c r="K466" s="4"/>
      <c r="L466" s="80" t="s">
        <v>15</v>
      </c>
      <c r="M466" s="80"/>
      <c r="N466" s="80" t="s">
        <v>16</v>
      </c>
      <c r="O466" s="80"/>
      <c r="P466"/>
    </row>
    <row r="467" spans="1:16" ht="25.5" customHeight="1" x14ac:dyDescent="0.2">
      <c r="A467" s="67" t="s">
        <v>106</v>
      </c>
      <c r="B467" s="79"/>
      <c r="C467" s="79"/>
      <c r="D467" s="79"/>
      <c r="E467" s="79"/>
      <c r="F467" s="3" t="str">
        <f ca="1">IFERROR(WEEKDAY(DATEVALUE(B466&amp;" 1, "&amp;Year1)),"")</f>
        <v/>
      </c>
      <c r="G467" s="4"/>
      <c r="H467"/>
      <c r="I467" s="7"/>
      <c r="J467" s="8"/>
      <c r="K467" s="4"/>
      <c r="L467" s="81">
        <f ca="1">SUM(P477,P486,P495,P504,P513,P522)</f>
        <v>0</v>
      </c>
      <c r="M467" s="82"/>
      <c r="N467" s="81">
        <f ca="1">SUM(P:P)</f>
        <v>439.95</v>
      </c>
      <c r="O467" s="83"/>
      <c r="P467"/>
    </row>
    <row r="468" spans="1:16" ht="9" customHeight="1" x14ac:dyDescent="0.2">
      <c r="A468" s="67" t="s">
        <v>367</v>
      </c>
      <c r="B468" s="70">
        <v>1</v>
      </c>
      <c r="C468" s="70"/>
      <c r="D468" s="70">
        <v>2</v>
      </c>
      <c r="E468" s="70"/>
      <c r="F468" s="70">
        <v>3</v>
      </c>
      <c r="G468" s="70"/>
      <c r="H468" s="70">
        <v>4</v>
      </c>
      <c r="I468" s="70"/>
      <c r="J468" s="70">
        <v>5</v>
      </c>
      <c r="K468" s="70"/>
      <c r="L468" s="70">
        <v>6</v>
      </c>
      <c r="M468" s="70"/>
      <c r="N468" s="70">
        <v>7</v>
      </c>
      <c r="O468" s="70"/>
      <c r="P468" s="2"/>
    </row>
    <row r="469" spans="1:16" ht="15" customHeight="1" x14ac:dyDescent="0.2">
      <c r="A469" s="67" t="s">
        <v>113</v>
      </c>
      <c r="B469" s="71" t="s">
        <v>0</v>
      </c>
      <c r="C469" s="72"/>
      <c r="D469" s="73" t="s">
        <v>1</v>
      </c>
      <c r="E469" s="74" t="e">
        <f ca="1">IF(WEEKDAY(DATEVALUE(Month1&amp;" 1, "&amp;Year1))=COLUMN(#REF!),1,IF(LEN(C469)&gt;0,C469+1,""))</f>
        <v>#VALUE!</v>
      </c>
      <c r="F469" s="72" t="s">
        <v>2</v>
      </c>
      <c r="G469" s="72" t="e">
        <f ca="1">IF(WEEKDAY(DATEVALUE(Month1&amp;" 1, "&amp;Year1))=COLUMN(#REF!),1,IF(LEN(E469)&gt;0,E469+1,""))</f>
        <v>#VALUE!</v>
      </c>
      <c r="H469" s="73" t="s">
        <v>3</v>
      </c>
      <c r="I469" s="74" t="e">
        <f ca="1">IF(WEEKDAY(DATEVALUE(Month1&amp;" 1, "&amp;Year1))=COLUMN(#REF!),1,IF(LEN(G469)&gt;0,G469+1,""))</f>
        <v>#VALUE!</v>
      </c>
      <c r="J469" s="75" t="s">
        <v>4</v>
      </c>
      <c r="K469" s="76" t="e">
        <f ca="1">IF(WEEKDAY(DATEVALUE(Month1&amp;" 1, "&amp;Year1))=COLUMN(#REF!),1,IF(LEN(I469)&gt;0,I469+1,""))</f>
        <v>#VALUE!</v>
      </c>
      <c r="L469" s="77" t="s">
        <v>5</v>
      </c>
      <c r="M469" s="78" t="e">
        <f ca="1">IF(WEEKDAY(DATEVALUE(Month1&amp;" 1, "&amp;Year1))=COLUMN(#REF!),1,IF(LEN(K469)&gt;0,K469+1,""))</f>
        <v>#VALUE!</v>
      </c>
      <c r="N469" s="77" t="s">
        <v>6</v>
      </c>
      <c r="O469" s="78" t="e">
        <f ca="1">IF(WEEKDAY(DATEVALUE(Month1&amp;" 1, "&amp;Year1))=COLUMN(#REF!),1,IF(LEN(M469)&gt;0,M469+1,""))</f>
        <v>#VALUE!</v>
      </c>
      <c r="P469" s="64" t="s">
        <v>7</v>
      </c>
    </row>
    <row r="470" spans="1:16" ht="15" customHeight="1" x14ac:dyDescent="0.2">
      <c r="A470" s="67" t="s">
        <v>124</v>
      </c>
      <c r="B470" s="17">
        <f ca="1">DAY(IF(DAY(SepSun1)=1,SepSun1-6,SepSun1+1))</f>
        <v>26</v>
      </c>
      <c r="C470" s="19"/>
      <c r="D470" s="25">
        <f ca="1">DAY(IF(DAY(SepSun1)=1,SepSun1-5,SepSun1+2))</f>
        <v>27</v>
      </c>
      <c r="E470" s="19"/>
      <c r="F470" s="25">
        <f ca="1">DAY(IF(DAY(SepSun1)=1,SepSun1-4,SepSun1+3))</f>
        <v>28</v>
      </c>
      <c r="G470" s="19"/>
      <c r="H470" s="25">
        <f ca="1">DAY(IF(DAY(SepSun1)=1,SepSun1-3,SepSun1+4))</f>
        <v>29</v>
      </c>
      <c r="I470" s="19"/>
      <c r="J470" s="25">
        <f ca="1">DAY(IF(DAY(SepSun1)=1,SepSun1-2,SepSun1+5))</f>
        <v>30</v>
      </c>
      <c r="K470" s="19"/>
      <c r="L470" s="25">
        <f ca="1">DAY(IF(DAY(SepSun1)=1,SepSun1-1,SepSun1+6))</f>
        <v>31</v>
      </c>
      <c r="M470" s="19"/>
      <c r="N470" s="32">
        <f ca="1">DAY(IF(DAY(SepSun1)=1,SepSun1,SepSun1+7))</f>
        <v>1</v>
      </c>
      <c r="O470" s="18"/>
      <c r="P470" s="39"/>
    </row>
    <row r="471" spans="1:16" ht="11.25" customHeight="1" x14ac:dyDescent="0.2">
      <c r="A471" s="67" t="s">
        <v>151</v>
      </c>
      <c r="B471" s="63" t="s">
        <v>12</v>
      </c>
      <c r="C471" s="58" t="s">
        <v>13</v>
      </c>
      <c r="D471" s="57" t="s">
        <v>12</v>
      </c>
      <c r="E471" s="58" t="s">
        <v>13</v>
      </c>
      <c r="F471" s="57" t="s">
        <v>12</v>
      </c>
      <c r="G471" s="58" t="s">
        <v>13</v>
      </c>
      <c r="H471" s="57" t="s">
        <v>12</v>
      </c>
      <c r="I471" s="58" t="s">
        <v>13</v>
      </c>
      <c r="J471" s="57" t="s">
        <v>12</v>
      </c>
      <c r="K471" s="58" t="s">
        <v>13</v>
      </c>
      <c r="L471" s="57" t="s">
        <v>12</v>
      </c>
      <c r="M471" s="58" t="s">
        <v>13</v>
      </c>
      <c r="N471" s="59" t="s">
        <v>12</v>
      </c>
      <c r="O471" s="60" t="s">
        <v>13</v>
      </c>
      <c r="P471" s="40"/>
    </row>
    <row r="472" spans="1:16" ht="11.25" customHeight="1" x14ac:dyDescent="0.2">
      <c r="A472" s="67" t="s">
        <v>368</v>
      </c>
      <c r="B472" s="20"/>
      <c r="C472" s="10"/>
      <c r="D472" s="24"/>
      <c r="E472" s="10"/>
      <c r="F472" s="20"/>
      <c r="G472" s="10"/>
      <c r="H472" s="20"/>
      <c r="I472" s="10"/>
      <c r="J472" s="20"/>
      <c r="K472" s="10"/>
      <c r="L472" s="20"/>
      <c r="M472" s="10"/>
      <c r="N472" s="20"/>
      <c r="O472" s="36"/>
      <c r="P472" s="40"/>
    </row>
    <row r="473" spans="1:16" ht="11.25" customHeight="1" x14ac:dyDescent="0.2">
      <c r="B473" s="21"/>
      <c r="C473" s="11"/>
      <c r="D473" s="21"/>
      <c r="E473" s="11"/>
      <c r="F473" s="21"/>
      <c r="G473" s="11"/>
      <c r="H473" s="21"/>
      <c r="I473" s="11"/>
      <c r="J473" s="21"/>
      <c r="K473" s="11"/>
      <c r="L473" s="21"/>
      <c r="M473" s="11"/>
      <c r="N473" s="21"/>
      <c r="O473" s="37"/>
      <c r="P473" s="40"/>
    </row>
    <row r="474" spans="1:16" ht="11.25" customHeight="1" x14ac:dyDescent="0.2">
      <c r="B474" s="21"/>
      <c r="C474" s="11"/>
      <c r="D474" s="21"/>
      <c r="E474" s="11"/>
      <c r="F474" s="21"/>
      <c r="G474" s="11"/>
      <c r="H474" s="21"/>
      <c r="I474" s="11"/>
      <c r="J474" s="21"/>
      <c r="K474" s="11"/>
      <c r="L474" s="21"/>
      <c r="M474" s="11"/>
      <c r="N474" s="21"/>
      <c r="O474" s="37"/>
      <c r="P474" s="40"/>
    </row>
    <row r="475" spans="1:16" ht="11.25" customHeight="1" x14ac:dyDescent="0.2">
      <c r="B475" s="21"/>
      <c r="C475" s="11"/>
      <c r="D475" s="21"/>
      <c r="E475" s="11"/>
      <c r="F475" s="21"/>
      <c r="G475" s="11"/>
      <c r="H475" s="21"/>
      <c r="I475" s="11"/>
      <c r="J475" s="21"/>
      <c r="K475" s="11"/>
      <c r="L475" s="21"/>
      <c r="M475" s="11"/>
      <c r="N475" s="21"/>
      <c r="O475" s="37"/>
      <c r="P475" s="40"/>
    </row>
    <row r="476" spans="1:16" ht="11.25" customHeight="1" x14ac:dyDescent="0.2">
      <c r="B476" s="22"/>
      <c r="C476" s="13"/>
      <c r="D476" s="22"/>
      <c r="E476" s="13"/>
      <c r="F476" s="22"/>
      <c r="G476" s="13"/>
      <c r="H476" s="22"/>
      <c r="I476" s="13"/>
      <c r="J476" s="22"/>
      <c r="K476" s="13"/>
      <c r="L476" s="22"/>
      <c r="M476" s="13"/>
      <c r="N476" s="22"/>
      <c r="O476" s="38"/>
      <c r="P476" s="40"/>
    </row>
    <row r="477" spans="1:16" ht="11.25" customHeight="1" x14ac:dyDescent="0.2">
      <c r="A477" s="67" t="s">
        <v>318</v>
      </c>
      <c r="B477" s="48" t="s">
        <v>9</v>
      </c>
      <c r="C477" s="49">
        <f>SUM(C472:C476)</f>
        <v>0</v>
      </c>
      <c r="D477" s="23"/>
      <c r="E477" s="49">
        <f>SUM(E472:E476)</f>
        <v>0</v>
      </c>
      <c r="F477" s="23"/>
      <c r="G477" s="49">
        <f>SUM(G472:G476)</f>
        <v>0</v>
      </c>
      <c r="H477" s="23"/>
      <c r="I477" s="49">
        <f>SUM(I472:I476)</f>
        <v>0</v>
      </c>
      <c r="J477" s="23"/>
      <c r="K477" s="49">
        <f>SUM(K472:K476)</f>
        <v>0</v>
      </c>
      <c r="L477" s="23"/>
      <c r="M477" s="49">
        <f>SUM(M472:M476)</f>
        <v>0</v>
      </c>
      <c r="N477" s="48"/>
      <c r="O477" s="50">
        <f>SUM(O472:O476)</f>
        <v>0</v>
      </c>
      <c r="P477" s="51">
        <f ca="1">SUMIF(B470:N470,"&lt;8",C477:O477)</f>
        <v>0</v>
      </c>
    </row>
    <row r="478" spans="1:16" x14ac:dyDescent="0.2">
      <c r="B478" s="6"/>
      <c r="C478" s="9"/>
      <c r="D478" s="9"/>
      <c r="E478" s="9"/>
      <c r="F478" s="9"/>
      <c r="G478" s="9"/>
      <c r="H478" s="9"/>
      <c r="I478" s="9"/>
      <c r="J478" s="9"/>
      <c r="K478" s="9"/>
      <c r="L478" s="9"/>
      <c r="M478" s="9"/>
      <c r="N478" s="9"/>
      <c r="O478" s="9"/>
      <c r="P478" s="6"/>
    </row>
    <row r="479" spans="1:16" ht="15" customHeight="1" x14ac:dyDescent="0.2">
      <c r="A479" s="67" t="s">
        <v>275</v>
      </c>
      <c r="B479" s="15">
        <f ca="1">N470+1</f>
        <v>2</v>
      </c>
      <c r="C479" s="16"/>
      <c r="D479" s="15">
        <f ca="1">B479+1</f>
        <v>3</v>
      </c>
      <c r="E479" s="16"/>
      <c r="F479" s="15">
        <f ca="1">D479+1</f>
        <v>4</v>
      </c>
      <c r="G479" s="16"/>
      <c r="H479" s="15">
        <f ca="1">F479+1</f>
        <v>5</v>
      </c>
      <c r="I479" s="16"/>
      <c r="J479" s="15">
        <f ca="1">H479+1</f>
        <v>6</v>
      </c>
      <c r="K479" s="16"/>
      <c r="L479" s="15">
        <f ca="1">J479+1</f>
        <v>7</v>
      </c>
      <c r="M479" s="16"/>
      <c r="N479" s="15">
        <f ca="1">L479+1</f>
        <v>8</v>
      </c>
      <c r="O479" s="16"/>
      <c r="P479" s="41"/>
    </row>
    <row r="480" spans="1:16" ht="11.25" customHeight="1" x14ac:dyDescent="0.2">
      <c r="A480" s="67" t="s">
        <v>150</v>
      </c>
      <c r="B480" s="59" t="s">
        <v>12</v>
      </c>
      <c r="C480" s="61" t="s">
        <v>13</v>
      </c>
      <c r="D480" s="59" t="s">
        <v>12</v>
      </c>
      <c r="E480" s="61" t="s">
        <v>13</v>
      </c>
      <c r="F480" s="59" t="s">
        <v>12</v>
      </c>
      <c r="G480" s="61" t="s">
        <v>13</v>
      </c>
      <c r="H480" s="59" t="s">
        <v>12</v>
      </c>
      <c r="I480" s="61" t="s">
        <v>13</v>
      </c>
      <c r="J480" s="59" t="s">
        <v>12</v>
      </c>
      <c r="K480" s="61" t="s">
        <v>13</v>
      </c>
      <c r="L480" s="59" t="s">
        <v>12</v>
      </c>
      <c r="M480" s="61" t="s">
        <v>13</v>
      </c>
      <c r="N480" s="59" t="s">
        <v>12</v>
      </c>
      <c r="O480" s="62" t="s">
        <v>13</v>
      </c>
      <c r="P480" s="40"/>
    </row>
    <row r="481" spans="1:16" ht="11.25" customHeight="1" x14ac:dyDescent="0.2">
      <c r="A481" s="67" t="s">
        <v>223</v>
      </c>
      <c r="B481" s="26"/>
      <c r="C481" s="10"/>
      <c r="D481" s="29"/>
      <c r="E481" s="10"/>
      <c r="F481" s="29"/>
      <c r="G481" s="10"/>
      <c r="H481" s="29"/>
      <c r="I481" s="10"/>
      <c r="J481" s="29"/>
      <c r="K481" s="10"/>
      <c r="L481" s="29"/>
      <c r="M481" s="10"/>
      <c r="N481" s="29"/>
      <c r="O481" s="36"/>
      <c r="P481" s="40"/>
    </row>
    <row r="482" spans="1:16" ht="11.25" customHeight="1" x14ac:dyDescent="0.2">
      <c r="B482" s="27"/>
      <c r="C482" s="11"/>
      <c r="D482" s="30"/>
      <c r="E482" s="11"/>
      <c r="F482" s="30"/>
      <c r="G482" s="11"/>
      <c r="H482" s="30"/>
      <c r="I482" s="11"/>
      <c r="J482" s="30"/>
      <c r="K482" s="11"/>
      <c r="L482" s="30"/>
      <c r="M482" s="11"/>
      <c r="N482" s="30"/>
      <c r="O482" s="37"/>
      <c r="P482" s="40"/>
    </row>
    <row r="483" spans="1:16" ht="11.25" customHeight="1" x14ac:dyDescent="0.2">
      <c r="B483" s="27"/>
      <c r="C483" s="11"/>
      <c r="D483" s="30"/>
      <c r="E483" s="11"/>
      <c r="F483" s="30"/>
      <c r="G483" s="11"/>
      <c r="H483" s="30"/>
      <c r="I483" s="11"/>
      <c r="J483" s="30"/>
      <c r="K483" s="11"/>
      <c r="L483" s="30"/>
      <c r="M483" s="11"/>
      <c r="N483" s="30"/>
      <c r="O483" s="37"/>
      <c r="P483" s="40"/>
    </row>
    <row r="484" spans="1:16" ht="11.25" customHeight="1" x14ac:dyDescent="0.2">
      <c r="B484" s="27"/>
      <c r="C484" s="11"/>
      <c r="D484" s="30"/>
      <c r="E484" s="11"/>
      <c r="F484" s="30"/>
      <c r="G484" s="11"/>
      <c r="H484" s="30"/>
      <c r="I484" s="11"/>
      <c r="J484" s="30"/>
      <c r="K484" s="11"/>
      <c r="L484" s="30"/>
      <c r="M484" s="11"/>
      <c r="N484" s="30"/>
      <c r="O484" s="37"/>
      <c r="P484" s="40"/>
    </row>
    <row r="485" spans="1:16" ht="11.25" customHeight="1" x14ac:dyDescent="0.2">
      <c r="B485" s="28"/>
      <c r="C485" s="13"/>
      <c r="D485" s="31"/>
      <c r="E485" s="13"/>
      <c r="F485" s="31"/>
      <c r="G485" s="13"/>
      <c r="H485" s="31"/>
      <c r="I485" s="13"/>
      <c r="J485" s="31"/>
      <c r="K485" s="13"/>
      <c r="L485" s="31"/>
      <c r="M485" s="13"/>
      <c r="N485" s="31"/>
      <c r="O485" s="38"/>
      <c r="P485" s="40"/>
    </row>
    <row r="486" spans="1:16" ht="11.25" customHeight="1" x14ac:dyDescent="0.2">
      <c r="A486" s="67" t="s">
        <v>317</v>
      </c>
      <c r="B486" s="48" t="s">
        <v>9</v>
      </c>
      <c r="C486" s="49">
        <f>SUM(C481:C485)</f>
        <v>0</v>
      </c>
      <c r="D486" s="48"/>
      <c r="E486" s="49">
        <f>SUM(E481:E485)</f>
        <v>0</v>
      </c>
      <c r="F486" s="48"/>
      <c r="G486" s="49">
        <f>SUM(G481:G485)</f>
        <v>0</v>
      </c>
      <c r="H486" s="48"/>
      <c r="I486" s="49">
        <f>SUM(I481:I485)</f>
        <v>0</v>
      </c>
      <c r="J486" s="48"/>
      <c r="K486" s="49">
        <f>SUM(K481:K485)</f>
        <v>0</v>
      </c>
      <c r="L486" s="48"/>
      <c r="M486" s="49">
        <f>SUM(M481:M485)</f>
        <v>0</v>
      </c>
      <c r="N486" s="48"/>
      <c r="O486" s="50">
        <f>SUM(O481:O485)</f>
        <v>0</v>
      </c>
      <c r="P486" s="51">
        <f>SUM(C486,E486,G486,I486,K486,M486,O486)</f>
        <v>0</v>
      </c>
    </row>
    <row r="487" spans="1:16" x14ac:dyDescent="0.2">
      <c r="B487" s="6"/>
      <c r="C487" s="9"/>
      <c r="D487" s="9"/>
      <c r="E487" s="9"/>
      <c r="F487" s="9"/>
      <c r="G487" s="9"/>
      <c r="H487" s="9"/>
      <c r="I487" s="9"/>
      <c r="J487" s="9"/>
      <c r="K487" s="9"/>
      <c r="L487" s="9"/>
      <c r="M487" s="9"/>
      <c r="N487" s="9"/>
      <c r="O487" s="9"/>
      <c r="P487" s="6"/>
    </row>
    <row r="488" spans="1:16" ht="15" customHeight="1" x14ac:dyDescent="0.2">
      <c r="A488" s="67" t="s">
        <v>276</v>
      </c>
      <c r="B488" s="15">
        <f ca="1">N479+1</f>
        <v>9</v>
      </c>
      <c r="C488" s="16"/>
      <c r="D488" s="15">
        <f ca="1">B488+1</f>
        <v>10</v>
      </c>
      <c r="E488" s="16"/>
      <c r="F488" s="15">
        <f ca="1">D488+1</f>
        <v>11</v>
      </c>
      <c r="G488" s="16"/>
      <c r="H488" s="15">
        <f ca="1">F488+1</f>
        <v>12</v>
      </c>
      <c r="I488" s="16"/>
      <c r="J488" s="15">
        <f ca="1">H488+1</f>
        <v>13</v>
      </c>
      <c r="K488" s="16"/>
      <c r="L488" s="15">
        <f ca="1">J488+1</f>
        <v>14</v>
      </c>
      <c r="M488" s="16"/>
      <c r="N488" s="15">
        <f ca="1">L488+1</f>
        <v>15</v>
      </c>
      <c r="O488" s="16"/>
      <c r="P488" s="42"/>
    </row>
    <row r="489" spans="1:16" ht="11.25" customHeight="1" x14ac:dyDescent="0.2">
      <c r="A489" s="67" t="s">
        <v>149</v>
      </c>
      <c r="B489" s="59" t="s">
        <v>12</v>
      </c>
      <c r="C489" s="61" t="s">
        <v>13</v>
      </c>
      <c r="D489" s="59" t="s">
        <v>12</v>
      </c>
      <c r="E489" s="61" t="s">
        <v>13</v>
      </c>
      <c r="F489" s="59" t="s">
        <v>12</v>
      </c>
      <c r="G489" s="61" t="s">
        <v>13</v>
      </c>
      <c r="H489" s="59" t="s">
        <v>12</v>
      </c>
      <c r="I489" s="61" t="s">
        <v>13</v>
      </c>
      <c r="J489" s="59" t="s">
        <v>12</v>
      </c>
      <c r="K489" s="61" t="s">
        <v>13</v>
      </c>
      <c r="L489" s="59" t="s">
        <v>12</v>
      </c>
      <c r="M489" s="61" t="s">
        <v>13</v>
      </c>
      <c r="N489" s="59" t="s">
        <v>12</v>
      </c>
      <c r="O489" s="62" t="s">
        <v>13</v>
      </c>
      <c r="P489" s="40"/>
    </row>
    <row r="490" spans="1:16" ht="11.25" customHeight="1" x14ac:dyDescent="0.2">
      <c r="A490" s="67" t="s">
        <v>224</v>
      </c>
      <c r="B490" s="29"/>
      <c r="C490" s="10"/>
      <c r="D490" s="29"/>
      <c r="E490" s="10"/>
      <c r="F490" s="29"/>
      <c r="G490" s="10"/>
      <c r="H490" s="29"/>
      <c r="I490" s="10"/>
      <c r="J490" s="29"/>
      <c r="K490" s="10"/>
      <c r="L490" s="29"/>
      <c r="M490" s="10"/>
      <c r="N490" s="29"/>
      <c r="O490" s="36"/>
      <c r="P490" s="40"/>
    </row>
    <row r="491" spans="1:16" ht="11.25" customHeight="1" x14ac:dyDescent="0.2">
      <c r="B491" s="30"/>
      <c r="C491" s="11"/>
      <c r="D491" s="30"/>
      <c r="E491" s="11"/>
      <c r="F491" s="30"/>
      <c r="G491" s="11"/>
      <c r="H491" s="30"/>
      <c r="I491" s="11"/>
      <c r="J491" s="30"/>
      <c r="K491" s="11"/>
      <c r="L491" s="30"/>
      <c r="M491" s="11"/>
      <c r="N491" s="30"/>
      <c r="O491" s="37"/>
      <c r="P491" s="40"/>
    </row>
    <row r="492" spans="1:16" ht="11.25" customHeight="1" x14ac:dyDescent="0.2">
      <c r="B492" s="30"/>
      <c r="C492" s="11"/>
      <c r="D492" s="30"/>
      <c r="E492" s="11"/>
      <c r="F492" s="30"/>
      <c r="G492" s="11"/>
      <c r="H492" s="30"/>
      <c r="I492" s="11"/>
      <c r="J492" s="30"/>
      <c r="K492" s="11"/>
      <c r="L492" s="30"/>
      <c r="M492" s="11"/>
      <c r="N492" s="30"/>
      <c r="O492" s="37"/>
      <c r="P492" s="40"/>
    </row>
    <row r="493" spans="1:16" ht="11.25" customHeight="1" x14ac:dyDescent="0.2">
      <c r="B493" s="30"/>
      <c r="C493" s="11"/>
      <c r="D493" s="30"/>
      <c r="E493" s="11"/>
      <c r="F493" s="30"/>
      <c r="G493" s="11"/>
      <c r="H493" s="30"/>
      <c r="I493" s="11"/>
      <c r="J493" s="30"/>
      <c r="K493" s="11"/>
      <c r="L493" s="30"/>
      <c r="M493" s="11"/>
      <c r="N493" s="30"/>
      <c r="O493" s="37"/>
      <c r="P493" s="40"/>
    </row>
    <row r="494" spans="1:16" ht="11.25" customHeight="1" x14ac:dyDescent="0.2">
      <c r="B494" s="31"/>
      <c r="C494" s="13"/>
      <c r="D494" s="31"/>
      <c r="E494" s="13"/>
      <c r="F494" s="31"/>
      <c r="G494" s="13"/>
      <c r="H494" s="31"/>
      <c r="I494" s="13"/>
      <c r="J494" s="31"/>
      <c r="K494" s="13"/>
      <c r="L494" s="31"/>
      <c r="M494" s="13"/>
      <c r="N494" s="31"/>
      <c r="O494" s="38"/>
      <c r="P494" s="40"/>
    </row>
    <row r="495" spans="1:16" ht="11.25" customHeight="1" x14ac:dyDescent="0.2">
      <c r="A495" s="67" t="s">
        <v>316</v>
      </c>
      <c r="B495" s="52" t="s">
        <v>9</v>
      </c>
      <c r="C495" s="49">
        <f>SUM(C490:C494)</f>
        <v>0</v>
      </c>
      <c r="D495" s="48"/>
      <c r="E495" s="49">
        <f>SUM(E490:E494)</f>
        <v>0</v>
      </c>
      <c r="F495" s="48"/>
      <c r="G495" s="49">
        <f>SUM(G490:G494)</f>
        <v>0</v>
      </c>
      <c r="H495" s="48"/>
      <c r="I495" s="49">
        <f>SUM(I490:I494)</f>
        <v>0</v>
      </c>
      <c r="J495" s="48"/>
      <c r="K495" s="49">
        <f>SUM(K490:K494)</f>
        <v>0</v>
      </c>
      <c r="L495" s="48"/>
      <c r="M495" s="49">
        <f>SUM(M490:M494)</f>
        <v>0</v>
      </c>
      <c r="N495" s="48"/>
      <c r="O495" s="50">
        <f>SUM(O490:O494)</f>
        <v>0</v>
      </c>
      <c r="P495" s="51">
        <f>SUM(C495,E495,G495,I495,K495,M495,O495)</f>
        <v>0</v>
      </c>
    </row>
    <row r="496" spans="1:16" x14ac:dyDescent="0.2">
      <c r="B496" s="6"/>
      <c r="C496" s="9"/>
      <c r="D496" s="9"/>
      <c r="E496" s="9"/>
      <c r="F496" s="9"/>
      <c r="G496" s="9"/>
      <c r="H496" s="9"/>
      <c r="I496" s="9"/>
      <c r="J496" s="9"/>
      <c r="K496" s="9"/>
      <c r="L496" s="9"/>
      <c r="M496" s="9"/>
      <c r="N496" s="9"/>
      <c r="O496" s="9"/>
      <c r="P496" s="6"/>
    </row>
    <row r="497" spans="1:16" ht="15" customHeight="1" x14ac:dyDescent="0.2">
      <c r="A497" s="67" t="s">
        <v>277</v>
      </c>
      <c r="B497" s="15">
        <f ca="1">N488+1</f>
        <v>16</v>
      </c>
      <c r="C497" s="16"/>
      <c r="D497" s="15">
        <f ca="1">B497+1</f>
        <v>17</v>
      </c>
      <c r="E497" s="16"/>
      <c r="F497" s="15">
        <f ca="1">D497+1</f>
        <v>18</v>
      </c>
      <c r="G497" s="16"/>
      <c r="H497" s="15">
        <f ca="1">F497+1</f>
        <v>19</v>
      </c>
      <c r="I497" s="16"/>
      <c r="J497" s="15">
        <f ca="1">H497+1</f>
        <v>20</v>
      </c>
      <c r="K497" s="16"/>
      <c r="L497" s="15">
        <f ca="1">J497+1</f>
        <v>21</v>
      </c>
      <c r="M497" s="16"/>
      <c r="N497" s="15">
        <f ca="1">L497+1</f>
        <v>22</v>
      </c>
      <c r="O497" s="16"/>
      <c r="P497" s="42"/>
    </row>
    <row r="498" spans="1:16" ht="11.25" customHeight="1" x14ac:dyDescent="0.2">
      <c r="A498" s="67" t="s">
        <v>148</v>
      </c>
      <c r="B498" s="59" t="s">
        <v>12</v>
      </c>
      <c r="C498" s="61" t="s">
        <v>13</v>
      </c>
      <c r="D498" s="59" t="s">
        <v>12</v>
      </c>
      <c r="E498" s="61" t="s">
        <v>13</v>
      </c>
      <c r="F498" s="59" t="s">
        <v>12</v>
      </c>
      <c r="G498" s="61" t="s">
        <v>13</v>
      </c>
      <c r="H498" s="59" t="s">
        <v>12</v>
      </c>
      <c r="I498" s="61" t="s">
        <v>13</v>
      </c>
      <c r="J498" s="59" t="s">
        <v>12</v>
      </c>
      <c r="K498" s="61" t="s">
        <v>13</v>
      </c>
      <c r="L498" s="59" t="s">
        <v>12</v>
      </c>
      <c r="M498" s="61" t="s">
        <v>13</v>
      </c>
      <c r="N498" s="59" t="s">
        <v>12</v>
      </c>
      <c r="O498" s="62" t="s">
        <v>13</v>
      </c>
      <c r="P498" s="40"/>
    </row>
    <row r="499" spans="1:16" ht="11.25" customHeight="1" x14ac:dyDescent="0.2">
      <c r="A499" s="67" t="s">
        <v>225</v>
      </c>
      <c r="B499" s="29"/>
      <c r="C499" s="10"/>
      <c r="D499" s="29"/>
      <c r="E499" s="10"/>
      <c r="F499" s="29"/>
      <c r="G499" s="10"/>
      <c r="H499" s="29"/>
      <c r="I499" s="10"/>
      <c r="J499" s="29"/>
      <c r="K499" s="10"/>
      <c r="L499" s="29"/>
      <c r="M499" s="10"/>
      <c r="N499" s="29"/>
      <c r="O499" s="36"/>
      <c r="P499" s="40"/>
    </row>
    <row r="500" spans="1:16" ht="11.25" customHeight="1" x14ac:dyDescent="0.2">
      <c r="B500" s="30"/>
      <c r="C500" s="11"/>
      <c r="D500" s="30"/>
      <c r="E500" s="11"/>
      <c r="F500" s="30"/>
      <c r="G500" s="11"/>
      <c r="H500" s="30"/>
      <c r="I500" s="11"/>
      <c r="J500" s="30"/>
      <c r="K500" s="11"/>
      <c r="L500" s="30"/>
      <c r="M500" s="11"/>
      <c r="N500" s="30"/>
      <c r="O500" s="37"/>
      <c r="P500" s="40"/>
    </row>
    <row r="501" spans="1:16" ht="11.25" customHeight="1" x14ac:dyDescent="0.2">
      <c r="B501" s="30"/>
      <c r="C501" s="11"/>
      <c r="D501" s="30"/>
      <c r="E501" s="11"/>
      <c r="F501" s="30"/>
      <c r="G501" s="11"/>
      <c r="H501" s="30"/>
      <c r="I501" s="11"/>
      <c r="J501" s="30"/>
      <c r="K501" s="11"/>
      <c r="L501" s="30"/>
      <c r="M501" s="11"/>
      <c r="N501" s="30"/>
      <c r="O501" s="37"/>
      <c r="P501" s="40"/>
    </row>
    <row r="502" spans="1:16" ht="11.25" customHeight="1" x14ac:dyDescent="0.2">
      <c r="B502" s="30"/>
      <c r="C502" s="11"/>
      <c r="D502" s="30"/>
      <c r="E502" s="11"/>
      <c r="F502" s="30"/>
      <c r="G502" s="11"/>
      <c r="H502" s="30"/>
      <c r="I502" s="11"/>
      <c r="J502" s="30"/>
      <c r="K502" s="11"/>
      <c r="L502" s="30"/>
      <c r="M502" s="11"/>
      <c r="N502" s="30"/>
      <c r="O502" s="37"/>
      <c r="P502" s="40"/>
    </row>
    <row r="503" spans="1:16" ht="11.25" customHeight="1" x14ac:dyDescent="0.2">
      <c r="B503" s="31"/>
      <c r="C503" s="13"/>
      <c r="D503" s="31"/>
      <c r="E503" s="13"/>
      <c r="F503" s="31"/>
      <c r="G503" s="13"/>
      <c r="H503" s="31"/>
      <c r="I503" s="13"/>
      <c r="J503" s="31"/>
      <c r="K503" s="13"/>
      <c r="L503" s="31"/>
      <c r="M503" s="13"/>
      <c r="N503" s="31"/>
      <c r="O503" s="38"/>
      <c r="P503" s="40"/>
    </row>
    <row r="504" spans="1:16" ht="11.25" customHeight="1" x14ac:dyDescent="0.2">
      <c r="A504" s="67" t="s">
        <v>315</v>
      </c>
      <c r="B504" s="48" t="s">
        <v>9</v>
      </c>
      <c r="C504" s="49">
        <f>SUM(C499:C503)</f>
        <v>0</v>
      </c>
      <c r="D504" s="48"/>
      <c r="E504" s="49">
        <f>SUM(E499:E503)</f>
        <v>0</v>
      </c>
      <c r="F504" s="48"/>
      <c r="G504" s="49">
        <f>SUM(G499:G503)</f>
        <v>0</v>
      </c>
      <c r="H504" s="48"/>
      <c r="I504" s="49">
        <f>SUM(I499:I503)</f>
        <v>0</v>
      </c>
      <c r="J504" s="48"/>
      <c r="K504" s="49">
        <f>SUM(K499:K503)</f>
        <v>0</v>
      </c>
      <c r="L504" s="48"/>
      <c r="M504" s="49">
        <f>SUM(M499:M503)</f>
        <v>0</v>
      </c>
      <c r="N504" s="48"/>
      <c r="O504" s="50">
        <f>SUM(O499:O503)</f>
        <v>0</v>
      </c>
      <c r="P504" s="51">
        <f>SUM(C504,E504,G504,I504,K504,M504,O504)</f>
        <v>0</v>
      </c>
    </row>
    <row r="505" spans="1:16" x14ac:dyDescent="0.2">
      <c r="B505" s="6"/>
      <c r="C505" s="9"/>
      <c r="D505" s="9"/>
      <c r="E505" s="9"/>
      <c r="F505" s="9"/>
      <c r="G505" s="9"/>
      <c r="H505" s="9"/>
      <c r="I505" s="9"/>
      <c r="J505" s="9"/>
      <c r="K505" s="9"/>
      <c r="L505" s="9"/>
      <c r="M505" s="9"/>
      <c r="N505" s="9"/>
      <c r="O505" s="9"/>
      <c r="P505" s="6"/>
    </row>
    <row r="506" spans="1:16" ht="15" customHeight="1" x14ac:dyDescent="0.2">
      <c r="A506" s="67" t="s">
        <v>278</v>
      </c>
      <c r="B506" s="15">
        <f ca="1">DAY(IF(DAY(SepSun1)=1,SepSun1+22,SepSun1+29))</f>
        <v>23</v>
      </c>
      <c r="C506" s="16"/>
      <c r="D506" s="15">
        <f ca="1">DAY(IF(DAY(SepSun1)=1,SepSun1+23,SepSun1+30))</f>
        <v>24</v>
      </c>
      <c r="E506" s="16"/>
      <c r="F506" s="15">
        <f ca="1">DAY(IF(DAY(SepSun1)=1,SepSun1+24,SepSun1+31))</f>
        <v>25</v>
      </c>
      <c r="G506" s="16"/>
      <c r="H506" s="15">
        <f ca="1">DAY(IF(DAY(SepSun1)=1,SepSun1+25,SepSun1+32))</f>
        <v>26</v>
      </c>
      <c r="I506" s="16"/>
      <c r="J506" s="15">
        <f ca="1">DAY(IF(DAY(SepSun1)=1,SepSun1+26,SepSun1+33))</f>
        <v>27</v>
      </c>
      <c r="K506" s="16"/>
      <c r="L506" s="15">
        <f ca="1">DAY(IF(DAY(SepSun1)=1,SepSun1+27,SepSun1+34))</f>
        <v>28</v>
      </c>
      <c r="M506" s="16"/>
      <c r="N506" s="15">
        <f ca="1">DAY(IF(DAY(SepSun1)=1,SepSun1+28,SepSun1+35))</f>
        <v>29</v>
      </c>
      <c r="O506" s="16"/>
      <c r="P506" s="43"/>
    </row>
    <row r="507" spans="1:16" ht="11.25" customHeight="1" x14ac:dyDescent="0.2">
      <c r="A507" s="67" t="s">
        <v>147</v>
      </c>
      <c r="B507" s="59" t="s">
        <v>12</v>
      </c>
      <c r="C507" s="61" t="s">
        <v>13</v>
      </c>
      <c r="D507" s="59" t="s">
        <v>12</v>
      </c>
      <c r="E507" s="61" t="s">
        <v>13</v>
      </c>
      <c r="F507" s="59" t="s">
        <v>12</v>
      </c>
      <c r="G507" s="61" t="s">
        <v>13</v>
      </c>
      <c r="H507" s="59" t="s">
        <v>12</v>
      </c>
      <c r="I507" s="61" t="s">
        <v>13</v>
      </c>
      <c r="J507" s="59" t="s">
        <v>12</v>
      </c>
      <c r="K507" s="61" t="s">
        <v>13</v>
      </c>
      <c r="L507" s="59" t="s">
        <v>12</v>
      </c>
      <c r="M507" s="61" t="s">
        <v>13</v>
      </c>
      <c r="N507" s="59" t="s">
        <v>12</v>
      </c>
      <c r="O507" s="62" t="s">
        <v>13</v>
      </c>
      <c r="P507" s="40"/>
    </row>
    <row r="508" spans="1:16" ht="11.25" customHeight="1" x14ac:dyDescent="0.2">
      <c r="A508" s="67" t="s">
        <v>226</v>
      </c>
      <c r="B508" s="20"/>
      <c r="C508" s="10"/>
      <c r="D508" s="24"/>
      <c r="E508" s="10"/>
      <c r="F508" s="20"/>
      <c r="G508" s="10"/>
      <c r="H508" s="20"/>
      <c r="I508" s="10"/>
      <c r="J508" s="20"/>
      <c r="K508" s="10"/>
      <c r="L508" s="20"/>
      <c r="M508" s="10"/>
      <c r="N508" s="33"/>
      <c r="O508" s="44"/>
      <c r="P508" s="40"/>
    </row>
    <row r="509" spans="1:16" ht="11.25" customHeight="1" x14ac:dyDescent="0.2">
      <c r="B509" s="21"/>
      <c r="C509" s="11"/>
      <c r="D509" s="21"/>
      <c r="E509" s="11"/>
      <c r="F509" s="21"/>
      <c r="G509" s="11"/>
      <c r="H509" s="21"/>
      <c r="I509" s="11"/>
      <c r="J509" s="21"/>
      <c r="K509" s="11"/>
      <c r="L509" s="21"/>
      <c r="M509" s="11"/>
      <c r="N509" s="34"/>
      <c r="O509" s="45"/>
      <c r="P509" s="40"/>
    </row>
    <row r="510" spans="1:16" ht="11.25" customHeight="1" x14ac:dyDescent="0.2">
      <c r="B510" s="21"/>
      <c r="C510" s="11"/>
      <c r="D510" s="21"/>
      <c r="E510" s="11"/>
      <c r="F510" s="21"/>
      <c r="G510" s="11"/>
      <c r="H510" s="21"/>
      <c r="I510" s="11"/>
      <c r="J510" s="21"/>
      <c r="K510" s="11"/>
      <c r="L510" s="21"/>
      <c r="M510" s="11"/>
      <c r="N510" s="34"/>
      <c r="O510" s="45"/>
      <c r="P510" s="40"/>
    </row>
    <row r="511" spans="1:16" ht="11.25" customHeight="1" x14ac:dyDescent="0.2">
      <c r="B511" s="21"/>
      <c r="C511" s="11"/>
      <c r="D511" s="21"/>
      <c r="E511" s="11"/>
      <c r="F511" s="21"/>
      <c r="G511" s="11"/>
      <c r="H511" s="21"/>
      <c r="I511" s="11"/>
      <c r="J511" s="21"/>
      <c r="K511" s="11"/>
      <c r="L511" s="21"/>
      <c r="M511" s="11"/>
      <c r="N511" s="34"/>
      <c r="O511" s="45"/>
      <c r="P511" s="40"/>
    </row>
    <row r="512" spans="1:16" ht="11.25" customHeight="1" x14ac:dyDescent="0.2">
      <c r="B512" s="22"/>
      <c r="C512" s="13"/>
      <c r="D512" s="22"/>
      <c r="E512" s="13"/>
      <c r="F512" s="22"/>
      <c r="G512" s="13"/>
      <c r="H512" s="22"/>
      <c r="I512" s="13"/>
      <c r="J512" s="22"/>
      <c r="K512" s="13"/>
      <c r="L512" s="22"/>
      <c r="M512" s="13"/>
      <c r="N512" s="35"/>
      <c r="O512" s="46"/>
      <c r="P512" s="40"/>
    </row>
    <row r="513" spans="1:16" ht="11.25" customHeight="1" x14ac:dyDescent="0.2">
      <c r="A513" s="67" t="s">
        <v>314</v>
      </c>
      <c r="B513" s="48" t="s">
        <v>9</v>
      </c>
      <c r="C513" s="49">
        <f>SUM(C508:C512)</f>
        <v>0</v>
      </c>
      <c r="D513" s="48"/>
      <c r="E513" s="49">
        <f>SUM(E508:E512)</f>
        <v>0</v>
      </c>
      <c r="F513" s="48"/>
      <c r="G513" s="49">
        <f>SUM(G508:G512)</f>
        <v>0</v>
      </c>
      <c r="H513" s="48"/>
      <c r="I513" s="49">
        <f>SUM(I508:I512)</f>
        <v>0</v>
      </c>
      <c r="J513" s="48"/>
      <c r="K513" s="49">
        <f>SUM(K508:K512)</f>
        <v>0</v>
      </c>
      <c r="L513" s="48"/>
      <c r="M513" s="49">
        <f>SUM(M508:M512)</f>
        <v>0</v>
      </c>
      <c r="N513" s="48"/>
      <c r="O513" s="50">
        <f>SUM(O508:O512)</f>
        <v>0</v>
      </c>
      <c r="P513" s="51">
        <f ca="1">SUMIF(B506:N506,"&gt;="&amp;15,C513:O513)</f>
        <v>0</v>
      </c>
    </row>
    <row r="514" spans="1:16" x14ac:dyDescent="0.2">
      <c r="B514" s="6"/>
      <c r="C514" s="9"/>
      <c r="D514" s="9"/>
      <c r="E514" s="9"/>
      <c r="F514" s="9"/>
      <c r="G514" s="9"/>
      <c r="H514" s="9"/>
      <c r="I514" s="9"/>
      <c r="J514" s="9"/>
      <c r="K514" s="9"/>
      <c r="L514" s="9"/>
      <c r="M514" s="9"/>
      <c r="N514" s="9"/>
      <c r="O514" s="9"/>
      <c r="P514" s="6"/>
    </row>
    <row r="515" spans="1:16" ht="15" customHeight="1" x14ac:dyDescent="0.2">
      <c r="A515" s="67" t="s">
        <v>279</v>
      </c>
      <c r="B515" s="15">
        <f ca="1">DAY(IF(DAY(SepSun1)=1,SepSun1+29,SepSun1+36))</f>
        <v>30</v>
      </c>
      <c r="C515" s="14"/>
      <c r="D515" s="15">
        <f ca="1">DAY(IF(DAY(SepSun1)=1,SepSun1+30,SepSun1+37))</f>
        <v>1</v>
      </c>
      <c r="E515" s="16"/>
      <c r="F515" s="12">
        <f ca="1">DAY(IF(DAY(SepSun1)=1,SepSun1+31,SepSun1+38))</f>
        <v>2</v>
      </c>
      <c r="G515" s="16"/>
      <c r="H515" s="15">
        <f ca="1">DAY(IF(DAY(SepSun1)=1,SepSun1+32,SepSun1+39))</f>
        <v>3</v>
      </c>
      <c r="I515" s="16"/>
      <c r="J515" s="15">
        <f ca="1">DAY(IF(DAY(SepSun1)=1,SepSun1+33,SepSun1+40))</f>
        <v>4</v>
      </c>
      <c r="K515" s="16"/>
      <c r="L515" s="15">
        <f ca="1">DAY(IF(DAY(SepSun1)=1,SepSun1+34,SepSun1+41))</f>
        <v>5</v>
      </c>
      <c r="M515" s="16"/>
      <c r="N515" s="15">
        <f ca="1">DAY(IF(DAY(SepSun1)=1,SepSun1+35,SepSun1+42))</f>
        <v>6</v>
      </c>
      <c r="O515" s="16"/>
      <c r="P515" s="43"/>
    </row>
    <row r="516" spans="1:16" ht="11.25" customHeight="1" x14ac:dyDescent="0.2">
      <c r="A516" s="67" t="s">
        <v>146</v>
      </c>
      <c r="B516" s="59" t="s">
        <v>12</v>
      </c>
      <c r="C516" s="61" t="s">
        <v>13</v>
      </c>
      <c r="D516" s="59" t="s">
        <v>12</v>
      </c>
      <c r="E516" s="61" t="s">
        <v>13</v>
      </c>
      <c r="F516" s="59" t="s">
        <v>12</v>
      </c>
      <c r="G516" s="61" t="s">
        <v>13</v>
      </c>
      <c r="H516" s="59" t="s">
        <v>12</v>
      </c>
      <c r="I516" s="61" t="s">
        <v>13</v>
      </c>
      <c r="J516" s="59" t="s">
        <v>12</v>
      </c>
      <c r="K516" s="61" t="s">
        <v>13</v>
      </c>
      <c r="L516" s="59" t="s">
        <v>12</v>
      </c>
      <c r="M516" s="61" t="s">
        <v>13</v>
      </c>
      <c r="N516" s="59" t="s">
        <v>12</v>
      </c>
      <c r="O516" s="62" t="s">
        <v>13</v>
      </c>
      <c r="P516" s="40"/>
    </row>
    <row r="517" spans="1:16" ht="11.25" customHeight="1" x14ac:dyDescent="0.2">
      <c r="A517" s="67" t="s">
        <v>227</v>
      </c>
      <c r="B517" s="20"/>
      <c r="C517" s="10"/>
      <c r="D517" s="24"/>
      <c r="E517" s="10"/>
      <c r="F517" s="20"/>
      <c r="G517" s="10"/>
      <c r="H517" s="20"/>
      <c r="I517" s="10"/>
      <c r="J517" s="20"/>
      <c r="K517" s="10"/>
      <c r="L517" s="20"/>
      <c r="M517" s="10"/>
      <c r="N517" s="20"/>
      <c r="O517" s="36"/>
      <c r="P517" s="40"/>
    </row>
    <row r="518" spans="1:16" ht="11.25" customHeight="1" x14ac:dyDescent="0.2">
      <c r="B518" s="21"/>
      <c r="C518" s="11"/>
      <c r="D518" s="21"/>
      <c r="E518" s="11"/>
      <c r="F518" s="21"/>
      <c r="G518" s="11"/>
      <c r="H518" s="21"/>
      <c r="I518" s="11"/>
      <c r="J518" s="21"/>
      <c r="K518" s="11"/>
      <c r="L518" s="21"/>
      <c r="M518" s="11"/>
      <c r="N518" s="21"/>
      <c r="O518" s="37"/>
      <c r="P518" s="40"/>
    </row>
    <row r="519" spans="1:16" ht="11.25" customHeight="1" x14ac:dyDescent="0.2">
      <c r="B519" s="21"/>
      <c r="C519" s="11"/>
      <c r="D519" s="21"/>
      <c r="E519" s="11"/>
      <c r="F519" s="21"/>
      <c r="G519" s="11"/>
      <c r="H519" s="21"/>
      <c r="I519" s="11"/>
      <c r="J519" s="21"/>
      <c r="K519" s="11"/>
      <c r="L519" s="21"/>
      <c r="M519" s="11"/>
      <c r="N519" s="21"/>
      <c r="O519" s="37"/>
      <c r="P519" s="40"/>
    </row>
    <row r="520" spans="1:16" ht="11.25" customHeight="1" x14ac:dyDescent="0.2">
      <c r="B520" s="21"/>
      <c r="C520" s="11"/>
      <c r="D520" s="21"/>
      <c r="E520" s="11"/>
      <c r="F520" s="21"/>
      <c r="G520" s="11"/>
      <c r="H520" s="21"/>
      <c r="I520" s="11"/>
      <c r="J520" s="21"/>
      <c r="K520" s="11"/>
      <c r="L520" s="21"/>
      <c r="M520" s="11"/>
      <c r="N520" s="21"/>
      <c r="O520" s="37"/>
      <c r="P520" s="40"/>
    </row>
    <row r="521" spans="1:16" ht="11.25" customHeight="1" x14ac:dyDescent="0.2">
      <c r="B521" s="22"/>
      <c r="C521" s="13"/>
      <c r="D521" s="22"/>
      <c r="E521" s="13"/>
      <c r="F521" s="22"/>
      <c r="G521" s="13"/>
      <c r="H521" s="22"/>
      <c r="I521" s="13"/>
      <c r="J521" s="22"/>
      <c r="K521" s="13"/>
      <c r="L521" s="22"/>
      <c r="M521" s="13"/>
      <c r="N521" s="22"/>
      <c r="O521" s="38"/>
      <c r="P521" s="40"/>
    </row>
    <row r="522" spans="1:16" ht="11.25" customHeight="1" x14ac:dyDescent="0.2">
      <c r="A522" s="67" t="s">
        <v>313</v>
      </c>
      <c r="B522" s="48" t="s">
        <v>9</v>
      </c>
      <c r="C522" s="49">
        <f>SUM(C517:C521)</f>
        <v>0</v>
      </c>
      <c r="D522" s="23"/>
      <c r="E522" s="49">
        <f>SUM(E517:E521)</f>
        <v>0</v>
      </c>
      <c r="F522" s="23"/>
      <c r="G522" s="49">
        <f>SUM(G517:G521)</f>
        <v>0</v>
      </c>
      <c r="H522" s="23"/>
      <c r="I522" s="49">
        <f>SUM(I517:I521)</f>
        <v>0</v>
      </c>
      <c r="J522" s="23"/>
      <c r="K522" s="49">
        <f>SUM(K517:K521)</f>
        <v>0</v>
      </c>
      <c r="L522" s="23"/>
      <c r="M522" s="49">
        <f>SUM(M517:M521)</f>
        <v>0</v>
      </c>
      <c r="N522" s="23"/>
      <c r="O522" s="50">
        <f>SUM(O517:O521)</f>
        <v>0</v>
      </c>
      <c r="P522" s="51">
        <f ca="1">SUMIF(B515:N515,"&gt;="&amp;15,C522:O522)</f>
        <v>0</v>
      </c>
    </row>
    <row r="523" spans="1:16" ht="17.25" customHeight="1" x14ac:dyDescent="0.2"/>
    <row r="524" spans="1:16" ht="12" customHeight="1" x14ac:dyDescent="0.2">
      <c r="A524" s="67" t="s">
        <v>92</v>
      </c>
      <c r="B524" s="79" t="s">
        <v>25</v>
      </c>
      <c r="C524" s="79"/>
      <c r="D524" s="79"/>
      <c r="E524" s="79"/>
      <c r="F524"/>
      <c r="G524" s="4"/>
      <c r="H524"/>
      <c r="I524" s="4"/>
      <c r="J524"/>
      <c r="K524" s="4"/>
      <c r="L524" s="80" t="s">
        <v>15</v>
      </c>
      <c r="M524" s="80"/>
      <c r="N524" s="80" t="s">
        <v>16</v>
      </c>
      <c r="O524" s="80"/>
      <c r="P524"/>
    </row>
    <row r="525" spans="1:16" ht="25.5" customHeight="1" x14ac:dyDescent="0.2">
      <c r="A525" s="67" t="s">
        <v>107</v>
      </c>
      <c r="B525" s="79"/>
      <c r="C525" s="79"/>
      <c r="D525" s="79"/>
      <c r="E525" s="79"/>
      <c r="F525" s="3" t="str">
        <f ca="1">IFERROR(WEEKDAY(DATEVALUE(B524&amp;" 1, "&amp;Year1)),"")</f>
        <v/>
      </c>
      <c r="G525" s="4"/>
      <c r="H525"/>
      <c r="I525" s="7"/>
      <c r="J525" s="8"/>
      <c r="K525" s="4"/>
      <c r="L525" s="81">
        <f ca="1">SUM(P535,P544,P553,P562,P571,P580)</f>
        <v>0</v>
      </c>
      <c r="M525" s="82"/>
      <c r="N525" s="81">
        <f ca="1">SUM(P:P)</f>
        <v>439.95</v>
      </c>
      <c r="O525" s="83"/>
      <c r="P525"/>
    </row>
    <row r="526" spans="1:16" ht="9" customHeight="1" x14ac:dyDescent="0.2">
      <c r="A526" s="67" t="s">
        <v>369</v>
      </c>
      <c r="B526" s="70">
        <v>1</v>
      </c>
      <c r="C526" s="70"/>
      <c r="D526" s="70">
        <v>2</v>
      </c>
      <c r="E526" s="70"/>
      <c r="F526" s="70">
        <v>3</v>
      </c>
      <c r="G526" s="70"/>
      <c r="H526" s="70">
        <v>4</v>
      </c>
      <c r="I526" s="70"/>
      <c r="J526" s="70">
        <v>5</v>
      </c>
      <c r="K526" s="70"/>
      <c r="L526" s="70">
        <v>6</v>
      </c>
      <c r="M526" s="70"/>
      <c r="N526" s="70">
        <v>7</v>
      </c>
      <c r="O526" s="70"/>
      <c r="P526" s="2"/>
    </row>
    <row r="527" spans="1:16" ht="15" customHeight="1" x14ac:dyDescent="0.2">
      <c r="A527" s="67" t="s">
        <v>112</v>
      </c>
      <c r="B527" s="71" t="s">
        <v>0</v>
      </c>
      <c r="C527" s="72"/>
      <c r="D527" s="73" t="s">
        <v>1</v>
      </c>
      <c r="E527" s="74" t="e">
        <f ca="1">IF(WEEKDAY(DATEVALUE(Month1&amp;" 1, "&amp;Year1))=COLUMN(#REF!),1,IF(LEN(C527)&gt;0,C527+1,""))</f>
        <v>#VALUE!</v>
      </c>
      <c r="F527" s="72" t="s">
        <v>2</v>
      </c>
      <c r="G527" s="72" t="e">
        <f ca="1">IF(WEEKDAY(DATEVALUE(Month1&amp;" 1, "&amp;Year1))=COLUMN(#REF!),1,IF(LEN(E527)&gt;0,E527+1,""))</f>
        <v>#VALUE!</v>
      </c>
      <c r="H527" s="73" t="s">
        <v>3</v>
      </c>
      <c r="I527" s="74" t="e">
        <f ca="1">IF(WEEKDAY(DATEVALUE(Month1&amp;" 1, "&amp;Year1))=COLUMN(#REF!),1,IF(LEN(G527)&gt;0,G527+1,""))</f>
        <v>#VALUE!</v>
      </c>
      <c r="J527" s="75" t="s">
        <v>4</v>
      </c>
      <c r="K527" s="76" t="e">
        <f ca="1">IF(WEEKDAY(DATEVALUE(Month1&amp;" 1, "&amp;Year1))=COLUMN(#REF!),1,IF(LEN(I527)&gt;0,I527+1,""))</f>
        <v>#VALUE!</v>
      </c>
      <c r="L527" s="77" t="s">
        <v>5</v>
      </c>
      <c r="M527" s="78" t="e">
        <f ca="1">IF(WEEKDAY(DATEVALUE(Month1&amp;" 1, "&amp;Year1))=COLUMN(#REF!),1,IF(LEN(K527)&gt;0,K527+1,""))</f>
        <v>#VALUE!</v>
      </c>
      <c r="N527" s="77" t="s">
        <v>6</v>
      </c>
      <c r="O527" s="78" t="e">
        <f ca="1">IF(WEEKDAY(DATEVALUE(Month1&amp;" 1, "&amp;Year1))=COLUMN(#REF!),1,IF(LEN(M527)&gt;0,M527+1,""))</f>
        <v>#VALUE!</v>
      </c>
      <c r="P527" s="64" t="s">
        <v>7</v>
      </c>
    </row>
    <row r="528" spans="1:16" ht="15" customHeight="1" x14ac:dyDescent="0.2">
      <c r="A528" s="67" t="s">
        <v>125</v>
      </c>
      <c r="B528" s="17">
        <f ca="1">DAY(IF(DAY(OctSun1)=1,OctSun1-6,OctSun1+1))</f>
        <v>30</v>
      </c>
      <c r="C528" s="19"/>
      <c r="D528" s="25">
        <f ca="1">DAY(IF(DAY(OctSun1)=1,OctSun1-5,OctSun1+2))</f>
        <v>1</v>
      </c>
      <c r="E528" s="19"/>
      <c r="F528" s="25">
        <f ca="1">DAY(IF(DAY(OctSun1)=1,OctSun1-4,OctSun1+3))</f>
        <v>2</v>
      </c>
      <c r="G528" s="19"/>
      <c r="H528" s="25">
        <f ca="1">DAY(IF(DAY(OctSun1)=1,OctSun1-3,OctSun1+4))</f>
        <v>3</v>
      </c>
      <c r="I528" s="19"/>
      <c r="J528" s="25">
        <f ca="1">DAY(IF(DAY(OctSun1)=1,OctSun1-2,OctSun1+5))</f>
        <v>4</v>
      </c>
      <c r="K528" s="19"/>
      <c r="L528" s="25">
        <f ca="1">DAY(IF(DAY(OctSun1)=1,OctSun1-1,OctSun1+6))</f>
        <v>5</v>
      </c>
      <c r="M528" s="19"/>
      <c r="N528" s="32">
        <f ca="1">DAY(IF(DAY(OctSun1)=1,OctSun1,OctSun1+7))</f>
        <v>6</v>
      </c>
      <c r="O528" s="18"/>
      <c r="P528" s="39"/>
    </row>
    <row r="529" spans="1:16" ht="11.25" customHeight="1" x14ac:dyDescent="0.2">
      <c r="A529" s="67" t="s">
        <v>145</v>
      </c>
      <c r="B529" s="63" t="s">
        <v>12</v>
      </c>
      <c r="C529" s="58" t="s">
        <v>13</v>
      </c>
      <c r="D529" s="57" t="s">
        <v>12</v>
      </c>
      <c r="E529" s="58" t="s">
        <v>13</v>
      </c>
      <c r="F529" s="57" t="s">
        <v>12</v>
      </c>
      <c r="G529" s="58" t="s">
        <v>13</v>
      </c>
      <c r="H529" s="57" t="s">
        <v>12</v>
      </c>
      <c r="I529" s="58" t="s">
        <v>13</v>
      </c>
      <c r="J529" s="57" t="s">
        <v>12</v>
      </c>
      <c r="K529" s="58" t="s">
        <v>13</v>
      </c>
      <c r="L529" s="57" t="s">
        <v>12</v>
      </c>
      <c r="M529" s="58" t="s">
        <v>13</v>
      </c>
      <c r="N529" s="59" t="s">
        <v>12</v>
      </c>
      <c r="O529" s="60" t="s">
        <v>13</v>
      </c>
      <c r="P529" s="40"/>
    </row>
    <row r="530" spans="1:16" ht="11.25" customHeight="1" x14ac:dyDescent="0.2">
      <c r="A530" s="67" t="s">
        <v>228</v>
      </c>
      <c r="B530" s="20"/>
      <c r="C530" s="10"/>
      <c r="D530" s="24"/>
      <c r="E530" s="10"/>
      <c r="F530" s="20"/>
      <c r="G530" s="10"/>
      <c r="H530" s="20"/>
      <c r="I530" s="10"/>
      <c r="J530" s="20"/>
      <c r="K530" s="10"/>
      <c r="L530" s="20"/>
      <c r="M530" s="10"/>
      <c r="N530" s="20"/>
      <c r="O530" s="36"/>
      <c r="P530" s="40"/>
    </row>
    <row r="531" spans="1:16" ht="11.25" customHeight="1" x14ac:dyDescent="0.2">
      <c r="B531" s="21"/>
      <c r="C531" s="11"/>
      <c r="D531" s="21"/>
      <c r="E531" s="11"/>
      <c r="F531" s="21"/>
      <c r="G531" s="11"/>
      <c r="H531" s="21"/>
      <c r="I531" s="11"/>
      <c r="J531" s="21"/>
      <c r="K531" s="11"/>
      <c r="L531" s="21"/>
      <c r="M531" s="11"/>
      <c r="N531" s="21"/>
      <c r="O531" s="37"/>
      <c r="P531" s="40"/>
    </row>
    <row r="532" spans="1:16" ht="11.25" customHeight="1" x14ac:dyDescent="0.2">
      <c r="B532" s="21"/>
      <c r="C532" s="11"/>
      <c r="D532" s="21"/>
      <c r="E532" s="11"/>
      <c r="F532" s="21"/>
      <c r="G532" s="11"/>
      <c r="H532" s="21"/>
      <c r="I532" s="11"/>
      <c r="J532" s="21"/>
      <c r="K532" s="11"/>
      <c r="L532" s="21"/>
      <c r="M532" s="11"/>
      <c r="N532" s="21"/>
      <c r="O532" s="37"/>
      <c r="P532" s="40"/>
    </row>
    <row r="533" spans="1:16" ht="11.25" customHeight="1" x14ac:dyDescent="0.2">
      <c r="B533" s="21"/>
      <c r="C533" s="11"/>
      <c r="D533" s="21"/>
      <c r="E533" s="11"/>
      <c r="F533" s="21"/>
      <c r="G533" s="11"/>
      <c r="H533" s="21"/>
      <c r="I533" s="11"/>
      <c r="J533" s="21"/>
      <c r="K533" s="11"/>
      <c r="L533" s="21"/>
      <c r="M533" s="11"/>
      <c r="N533" s="21"/>
      <c r="O533" s="37"/>
      <c r="P533" s="40"/>
    </row>
    <row r="534" spans="1:16" ht="11.25" customHeight="1" x14ac:dyDescent="0.2">
      <c r="B534" s="22"/>
      <c r="C534" s="13"/>
      <c r="D534" s="22"/>
      <c r="E534" s="13"/>
      <c r="F534" s="22"/>
      <c r="G534" s="13"/>
      <c r="H534" s="22"/>
      <c r="I534" s="13"/>
      <c r="J534" s="22"/>
      <c r="K534" s="13"/>
      <c r="L534" s="22"/>
      <c r="M534" s="13"/>
      <c r="N534" s="22"/>
      <c r="O534" s="38"/>
      <c r="P534" s="40"/>
    </row>
    <row r="535" spans="1:16" ht="11.25" customHeight="1" x14ac:dyDescent="0.2">
      <c r="A535" s="67" t="s">
        <v>312</v>
      </c>
      <c r="B535" s="48" t="s">
        <v>9</v>
      </c>
      <c r="C535" s="49">
        <f>SUM(C530:C534)</f>
        <v>0</v>
      </c>
      <c r="D535" s="48"/>
      <c r="E535" s="49">
        <f>SUM(E530:E534)</f>
        <v>0</v>
      </c>
      <c r="F535" s="48"/>
      <c r="G535" s="49">
        <f>SUM(G530:G534)</f>
        <v>0</v>
      </c>
      <c r="H535" s="48"/>
      <c r="I535" s="49">
        <f>SUM(I530:I534)</f>
        <v>0</v>
      </c>
      <c r="J535" s="48"/>
      <c r="K535" s="49">
        <f>SUM(K530:K534)</f>
        <v>0</v>
      </c>
      <c r="L535" s="48"/>
      <c r="M535" s="49">
        <f>SUM(M530:M534)</f>
        <v>0</v>
      </c>
      <c r="N535" s="48"/>
      <c r="O535" s="50">
        <f>SUM(O530:O534)</f>
        <v>0</v>
      </c>
      <c r="P535" s="51">
        <f ca="1">SUMIF(B528:N528,"&lt;8",C535:O535)</f>
        <v>0</v>
      </c>
    </row>
    <row r="536" spans="1:16" x14ac:dyDescent="0.2">
      <c r="B536" s="6"/>
      <c r="C536" s="9"/>
      <c r="D536" s="9"/>
      <c r="E536" s="9"/>
      <c r="F536" s="9"/>
      <c r="G536" s="9"/>
      <c r="H536" s="9"/>
      <c r="I536" s="9"/>
      <c r="J536" s="9"/>
      <c r="K536" s="9"/>
      <c r="L536" s="9"/>
      <c r="M536" s="9"/>
      <c r="N536" s="9"/>
      <c r="O536" s="9"/>
      <c r="P536" s="6"/>
    </row>
    <row r="537" spans="1:16" ht="15" customHeight="1" x14ac:dyDescent="0.2">
      <c r="A537" s="67" t="s">
        <v>280</v>
      </c>
      <c r="B537" s="15">
        <f ca="1">N528+1</f>
        <v>7</v>
      </c>
      <c r="C537" s="16"/>
      <c r="D537" s="15">
        <f ca="1">B537+1</f>
        <v>8</v>
      </c>
      <c r="E537" s="16"/>
      <c r="F537" s="15">
        <f ca="1">D537+1</f>
        <v>9</v>
      </c>
      <c r="G537" s="16"/>
      <c r="H537" s="15">
        <f ca="1">F537+1</f>
        <v>10</v>
      </c>
      <c r="I537" s="16"/>
      <c r="J537" s="15">
        <f ca="1">H537+1</f>
        <v>11</v>
      </c>
      <c r="K537" s="16"/>
      <c r="L537" s="15">
        <f ca="1">J537+1</f>
        <v>12</v>
      </c>
      <c r="M537" s="16"/>
      <c r="N537" s="15">
        <f ca="1">L537+1</f>
        <v>13</v>
      </c>
      <c r="O537" s="16"/>
      <c r="P537" s="41"/>
    </row>
    <row r="538" spans="1:16" ht="11.25" customHeight="1" x14ac:dyDescent="0.2">
      <c r="A538" s="67" t="s">
        <v>144</v>
      </c>
      <c r="B538" s="59" t="s">
        <v>12</v>
      </c>
      <c r="C538" s="61" t="s">
        <v>13</v>
      </c>
      <c r="D538" s="59" t="s">
        <v>12</v>
      </c>
      <c r="E538" s="61" t="s">
        <v>13</v>
      </c>
      <c r="F538" s="59" t="s">
        <v>12</v>
      </c>
      <c r="G538" s="61" t="s">
        <v>13</v>
      </c>
      <c r="H538" s="59" t="s">
        <v>12</v>
      </c>
      <c r="I538" s="61" t="s">
        <v>13</v>
      </c>
      <c r="J538" s="59" t="s">
        <v>12</v>
      </c>
      <c r="K538" s="61" t="s">
        <v>13</v>
      </c>
      <c r="L538" s="59" t="s">
        <v>12</v>
      </c>
      <c r="M538" s="61" t="s">
        <v>13</v>
      </c>
      <c r="N538" s="59" t="s">
        <v>12</v>
      </c>
      <c r="O538" s="62" t="s">
        <v>13</v>
      </c>
      <c r="P538" s="40"/>
    </row>
    <row r="539" spans="1:16" ht="11.25" customHeight="1" x14ac:dyDescent="0.2">
      <c r="A539" s="67" t="s">
        <v>229</v>
      </c>
      <c r="B539" s="26"/>
      <c r="C539" s="10"/>
      <c r="D539" s="29"/>
      <c r="E539" s="10"/>
      <c r="F539" s="29"/>
      <c r="G539" s="10"/>
      <c r="H539" s="29"/>
      <c r="I539" s="10"/>
      <c r="J539" s="29"/>
      <c r="K539" s="10"/>
      <c r="L539" s="29"/>
      <c r="M539" s="10"/>
      <c r="N539" s="29"/>
      <c r="O539" s="36"/>
      <c r="P539" s="40"/>
    </row>
    <row r="540" spans="1:16" ht="11.25" customHeight="1" x14ac:dyDescent="0.2">
      <c r="B540" s="27"/>
      <c r="C540" s="11"/>
      <c r="D540" s="30"/>
      <c r="E540" s="11"/>
      <c r="F540" s="30"/>
      <c r="G540" s="11"/>
      <c r="H540" s="30"/>
      <c r="I540" s="11"/>
      <c r="J540" s="30"/>
      <c r="K540" s="11"/>
      <c r="L540" s="30"/>
      <c r="M540" s="11"/>
      <c r="N540" s="30"/>
      <c r="O540" s="37"/>
      <c r="P540" s="40"/>
    </row>
    <row r="541" spans="1:16" ht="11.25" customHeight="1" x14ac:dyDescent="0.2">
      <c r="B541" s="27"/>
      <c r="C541" s="11"/>
      <c r="D541" s="30"/>
      <c r="E541" s="11"/>
      <c r="F541" s="30"/>
      <c r="G541" s="11"/>
      <c r="H541" s="30"/>
      <c r="I541" s="11"/>
      <c r="J541" s="30"/>
      <c r="K541" s="11"/>
      <c r="L541" s="30"/>
      <c r="M541" s="11"/>
      <c r="N541" s="30"/>
      <c r="O541" s="37"/>
      <c r="P541" s="40"/>
    </row>
    <row r="542" spans="1:16" ht="11.25" customHeight="1" x14ac:dyDescent="0.2">
      <c r="B542" s="27"/>
      <c r="C542" s="11"/>
      <c r="D542" s="30"/>
      <c r="E542" s="11"/>
      <c r="F542" s="30"/>
      <c r="G542" s="11"/>
      <c r="H542" s="30"/>
      <c r="I542" s="11"/>
      <c r="J542" s="30"/>
      <c r="K542" s="11"/>
      <c r="L542" s="30"/>
      <c r="M542" s="11"/>
      <c r="N542" s="30"/>
      <c r="O542" s="37"/>
      <c r="P542" s="40"/>
    </row>
    <row r="543" spans="1:16" ht="11.25" customHeight="1" x14ac:dyDescent="0.2">
      <c r="B543" s="28"/>
      <c r="C543" s="13"/>
      <c r="D543" s="31"/>
      <c r="E543" s="13"/>
      <c r="F543" s="31"/>
      <c r="G543" s="13"/>
      <c r="H543" s="31"/>
      <c r="I543" s="13"/>
      <c r="J543" s="31"/>
      <c r="K543" s="13"/>
      <c r="L543" s="31"/>
      <c r="M543" s="13"/>
      <c r="N543" s="31"/>
      <c r="O543" s="38"/>
      <c r="P543" s="40"/>
    </row>
    <row r="544" spans="1:16" ht="11.25" customHeight="1" x14ac:dyDescent="0.2">
      <c r="A544" s="67" t="s">
        <v>311</v>
      </c>
      <c r="B544" s="48" t="s">
        <v>9</v>
      </c>
      <c r="C544" s="49">
        <f>SUM(C539:C543)</f>
        <v>0</v>
      </c>
      <c r="D544" s="48"/>
      <c r="E544" s="49">
        <f>SUM(E539:E543)</f>
        <v>0</v>
      </c>
      <c r="F544" s="48"/>
      <c r="G544" s="49">
        <f>SUM(G539:G543)</f>
        <v>0</v>
      </c>
      <c r="H544" s="48"/>
      <c r="I544" s="49">
        <f>SUM(I539:I543)</f>
        <v>0</v>
      </c>
      <c r="J544" s="48"/>
      <c r="K544" s="49">
        <f>SUM(K539:K543)</f>
        <v>0</v>
      </c>
      <c r="L544" s="48"/>
      <c r="M544" s="49">
        <f>SUM(M539:M543)</f>
        <v>0</v>
      </c>
      <c r="N544" s="48"/>
      <c r="O544" s="50">
        <f>SUM(O539:O543)</f>
        <v>0</v>
      </c>
      <c r="P544" s="51">
        <f>SUM(C544,E544,G544,I544,K544,M544,O544)</f>
        <v>0</v>
      </c>
    </row>
    <row r="545" spans="1:16" x14ac:dyDescent="0.2">
      <c r="B545" s="6"/>
      <c r="C545" s="9"/>
      <c r="D545" s="9"/>
      <c r="E545" s="9"/>
      <c r="F545" s="9"/>
      <c r="G545" s="9"/>
      <c r="H545" s="9"/>
      <c r="I545" s="9"/>
      <c r="J545" s="9"/>
      <c r="K545" s="9"/>
      <c r="L545" s="9"/>
      <c r="M545" s="9"/>
      <c r="N545" s="9"/>
      <c r="O545" s="9"/>
      <c r="P545" s="6"/>
    </row>
    <row r="546" spans="1:16" ht="15" customHeight="1" x14ac:dyDescent="0.2">
      <c r="A546" s="67" t="s">
        <v>281</v>
      </c>
      <c r="B546" s="15">
        <f ca="1">N537+1</f>
        <v>14</v>
      </c>
      <c r="C546" s="16"/>
      <c r="D546" s="15">
        <f ca="1">B546+1</f>
        <v>15</v>
      </c>
      <c r="E546" s="16"/>
      <c r="F546" s="15">
        <f ca="1">D546+1</f>
        <v>16</v>
      </c>
      <c r="G546" s="16"/>
      <c r="H546" s="15">
        <f ca="1">F546+1</f>
        <v>17</v>
      </c>
      <c r="I546" s="16"/>
      <c r="J546" s="15">
        <f ca="1">H546+1</f>
        <v>18</v>
      </c>
      <c r="K546" s="16"/>
      <c r="L546" s="15">
        <f ca="1">J546+1</f>
        <v>19</v>
      </c>
      <c r="M546" s="16"/>
      <c r="N546" s="15">
        <f ca="1">L546+1</f>
        <v>20</v>
      </c>
      <c r="O546" s="16"/>
      <c r="P546" s="42"/>
    </row>
    <row r="547" spans="1:16" ht="11.25" customHeight="1" x14ac:dyDescent="0.2">
      <c r="A547" s="67" t="s">
        <v>143</v>
      </c>
      <c r="B547" s="59" t="s">
        <v>12</v>
      </c>
      <c r="C547" s="61" t="s">
        <v>13</v>
      </c>
      <c r="D547" s="59" t="s">
        <v>12</v>
      </c>
      <c r="E547" s="61" t="s">
        <v>13</v>
      </c>
      <c r="F547" s="59" t="s">
        <v>12</v>
      </c>
      <c r="G547" s="61" t="s">
        <v>13</v>
      </c>
      <c r="H547" s="59" t="s">
        <v>12</v>
      </c>
      <c r="I547" s="61" t="s">
        <v>13</v>
      </c>
      <c r="J547" s="59" t="s">
        <v>12</v>
      </c>
      <c r="K547" s="61" t="s">
        <v>13</v>
      </c>
      <c r="L547" s="59" t="s">
        <v>12</v>
      </c>
      <c r="M547" s="61" t="s">
        <v>13</v>
      </c>
      <c r="N547" s="59" t="s">
        <v>12</v>
      </c>
      <c r="O547" s="62" t="s">
        <v>13</v>
      </c>
      <c r="P547" s="40"/>
    </row>
    <row r="548" spans="1:16" ht="11.25" customHeight="1" x14ac:dyDescent="0.2">
      <c r="A548" s="67" t="s">
        <v>230</v>
      </c>
      <c r="B548" s="29"/>
      <c r="C548" s="10"/>
      <c r="D548" s="29"/>
      <c r="E548" s="10"/>
      <c r="F548" s="29"/>
      <c r="G548" s="10"/>
      <c r="H548" s="29"/>
      <c r="I548" s="10"/>
      <c r="J548" s="29"/>
      <c r="K548" s="10"/>
      <c r="L548" s="29"/>
      <c r="M548" s="10"/>
      <c r="N548" s="29"/>
      <c r="O548" s="36"/>
      <c r="P548" s="40"/>
    </row>
    <row r="549" spans="1:16" ht="11.25" customHeight="1" x14ac:dyDescent="0.2">
      <c r="B549" s="30"/>
      <c r="C549" s="11"/>
      <c r="D549" s="30"/>
      <c r="E549" s="11"/>
      <c r="F549" s="30"/>
      <c r="G549" s="11"/>
      <c r="H549" s="30"/>
      <c r="I549" s="11"/>
      <c r="J549" s="30"/>
      <c r="K549" s="11"/>
      <c r="L549" s="30"/>
      <c r="M549" s="11"/>
      <c r="N549" s="30"/>
      <c r="O549" s="37"/>
      <c r="P549" s="40"/>
    </row>
    <row r="550" spans="1:16" ht="11.25" customHeight="1" x14ac:dyDescent="0.2">
      <c r="B550" s="30"/>
      <c r="C550" s="11"/>
      <c r="D550" s="30"/>
      <c r="E550" s="11"/>
      <c r="F550" s="30"/>
      <c r="G550" s="11"/>
      <c r="H550" s="30"/>
      <c r="I550" s="11"/>
      <c r="J550" s="30"/>
      <c r="K550" s="11"/>
      <c r="L550" s="30"/>
      <c r="M550" s="11"/>
      <c r="N550" s="30"/>
      <c r="O550" s="37"/>
      <c r="P550" s="40"/>
    </row>
    <row r="551" spans="1:16" ht="11.25" customHeight="1" x14ac:dyDescent="0.2">
      <c r="B551" s="30"/>
      <c r="C551" s="11"/>
      <c r="D551" s="30"/>
      <c r="E551" s="11"/>
      <c r="F551" s="30"/>
      <c r="G551" s="11"/>
      <c r="H551" s="30"/>
      <c r="I551" s="11"/>
      <c r="J551" s="30"/>
      <c r="K551" s="11"/>
      <c r="L551" s="30"/>
      <c r="M551" s="11"/>
      <c r="N551" s="30"/>
      <c r="O551" s="37"/>
      <c r="P551" s="40"/>
    </row>
    <row r="552" spans="1:16" ht="11.25" customHeight="1" x14ac:dyDescent="0.2">
      <c r="B552" s="31"/>
      <c r="C552" s="13"/>
      <c r="D552" s="31"/>
      <c r="E552" s="13"/>
      <c r="F552" s="31"/>
      <c r="G552" s="13"/>
      <c r="H552" s="31"/>
      <c r="I552" s="13"/>
      <c r="J552" s="31"/>
      <c r="K552" s="13"/>
      <c r="L552" s="31"/>
      <c r="M552" s="13"/>
      <c r="N552" s="31"/>
      <c r="O552" s="38"/>
      <c r="P552" s="40"/>
    </row>
    <row r="553" spans="1:16" ht="11.25" customHeight="1" x14ac:dyDescent="0.2">
      <c r="A553" s="67" t="s">
        <v>310</v>
      </c>
      <c r="B553" s="52" t="s">
        <v>9</v>
      </c>
      <c r="C553" s="49">
        <f>SUM(C548:C552)</f>
        <v>0</v>
      </c>
      <c r="D553" s="48"/>
      <c r="E553" s="49">
        <f>SUM(E548:E552)</f>
        <v>0</v>
      </c>
      <c r="F553" s="48"/>
      <c r="G553" s="49">
        <f>SUM(G548:G552)</f>
        <v>0</v>
      </c>
      <c r="H553" s="48"/>
      <c r="I553" s="49">
        <f>SUM(I548:I552)</f>
        <v>0</v>
      </c>
      <c r="J553" s="48"/>
      <c r="K553" s="49">
        <f>SUM(K548:K552)</f>
        <v>0</v>
      </c>
      <c r="L553" s="48"/>
      <c r="M553" s="49">
        <f>SUM(M548:M552)</f>
        <v>0</v>
      </c>
      <c r="N553" s="48"/>
      <c r="O553" s="50">
        <f>SUM(O548:O552)</f>
        <v>0</v>
      </c>
      <c r="P553" s="51">
        <f>SUM(C553,E553,G553,I553,K553,M553,O553)</f>
        <v>0</v>
      </c>
    </row>
    <row r="554" spans="1:16" x14ac:dyDescent="0.2">
      <c r="B554" s="6"/>
      <c r="C554" s="9"/>
      <c r="D554" s="9"/>
      <c r="E554" s="9"/>
      <c r="F554" s="9"/>
      <c r="G554" s="9"/>
      <c r="H554" s="9"/>
      <c r="I554" s="9"/>
      <c r="J554" s="9"/>
      <c r="K554" s="9"/>
      <c r="L554" s="9"/>
      <c r="M554" s="9"/>
      <c r="N554" s="9"/>
      <c r="O554" s="9"/>
      <c r="P554" s="6"/>
    </row>
    <row r="555" spans="1:16" ht="15" customHeight="1" x14ac:dyDescent="0.2">
      <c r="A555" s="67" t="s">
        <v>282</v>
      </c>
      <c r="B555" s="15">
        <f ca="1">N546+1</f>
        <v>21</v>
      </c>
      <c r="C555" s="16"/>
      <c r="D555" s="15">
        <f ca="1">B555+1</f>
        <v>22</v>
      </c>
      <c r="E555" s="16"/>
      <c r="F555" s="15">
        <f ca="1">D555+1</f>
        <v>23</v>
      </c>
      <c r="G555" s="16"/>
      <c r="H555" s="15">
        <f ca="1">F555+1</f>
        <v>24</v>
      </c>
      <c r="I555" s="16"/>
      <c r="J555" s="15">
        <f ca="1">H555+1</f>
        <v>25</v>
      </c>
      <c r="K555" s="16"/>
      <c r="L555" s="15">
        <f ca="1">J555+1</f>
        <v>26</v>
      </c>
      <c r="M555" s="16"/>
      <c r="N555" s="15">
        <f ca="1">L555+1</f>
        <v>27</v>
      </c>
      <c r="O555" s="16"/>
      <c r="P555" s="42"/>
    </row>
    <row r="556" spans="1:16" ht="11.25" customHeight="1" x14ac:dyDescent="0.2">
      <c r="A556" s="67" t="s">
        <v>142</v>
      </c>
      <c r="B556" s="59" t="s">
        <v>12</v>
      </c>
      <c r="C556" s="61" t="s">
        <v>13</v>
      </c>
      <c r="D556" s="59" t="s">
        <v>12</v>
      </c>
      <c r="E556" s="61" t="s">
        <v>13</v>
      </c>
      <c r="F556" s="59" t="s">
        <v>12</v>
      </c>
      <c r="G556" s="61" t="s">
        <v>13</v>
      </c>
      <c r="H556" s="59" t="s">
        <v>12</v>
      </c>
      <c r="I556" s="61" t="s">
        <v>13</v>
      </c>
      <c r="J556" s="59" t="s">
        <v>12</v>
      </c>
      <c r="K556" s="61" t="s">
        <v>13</v>
      </c>
      <c r="L556" s="59" t="s">
        <v>12</v>
      </c>
      <c r="M556" s="61" t="s">
        <v>13</v>
      </c>
      <c r="N556" s="59" t="s">
        <v>12</v>
      </c>
      <c r="O556" s="62" t="s">
        <v>13</v>
      </c>
      <c r="P556" s="40"/>
    </row>
    <row r="557" spans="1:16" ht="11.25" customHeight="1" x14ac:dyDescent="0.2">
      <c r="A557" s="67" t="s">
        <v>231</v>
      </c>
      <c r="B557" s="29"/>
      <c r="C557" s="10"/>
      <c r="D557" s="29"/>
      <c r="E557" s="10"/>
      <c r="F557" s="29"/>
      <c r="G557" s="10"/>
      <c r="H557" s="29"/>
      <c r="I557" s="10"/>
      <c r="J557" s="29"/>
      <c r="K557" s="10"/>
      <c r="L557" s="29"/>
      <c r="M557" s="10"/>
      <c r="N557" s="29"/>
      <c r="O557" s="36"/>
      <c r="P557" s="40"/>
    </row>
    <row r="558" spans="1:16" ht="11.25" customHeight="1" x14ac:dyDescent="0.2">
      <c r="B558" s="30"/>
      <c r="C558" s="11"/>
      <c r="D558" s="30"/>
      <c r="E558" s="11"/>
      <c r="F558" s="30"/>
      <c r="G558" s="11"/>
      <c r="H558" s="30"/>
      <c r="I558" s="11"/>
      <c r="J558" s="30"/>
      <c r="K558" s="11"/>
      <c r="L558" s="30"/>
      <c r="M558" s="11"/>
      <c r="N558" s="30"/>
      <c r="O558" s="37"/>
      <c r="P558" s="40"/>
    </row>
    <row r="559" spans="1:16" ht="11.25" customHeight="1" x14ac:dyDescent="0.2">
      <c r="B559" s="30"/>
      <c r="C559" s="11"/>
      <c r="D559" s="30"/>
      <c r="E559" s="11"/>
      <c r="F559" s="30"/>
      <c r="G559" s="11"/>
      <c r="H559" s="30"/>
      <c r="I559" s="11"/>
      <c r="J559" s="30"/>
      <c r="K559" s="11"/>
      <c r="L559" s="30"/>
      <c r="M559" s="11"/>
      <c r="N559" s="30"/>
      <c r="O559" s="37"/>
      <c r="P559" s="40"/>
    </row>
    <row r="560" spans="1:16" ht="11.25" customHeight="1" x14ac:dyDescent="0.2">
      <c r="B560" s="30"/>
      <c r="C560" s="11"/>
      <c r="D560" s="30"/>
      <c r="E560" s="11"/>
      <c r="F560" s="30"/>
      <c r="G560" s="11"/>
      <c r="H560" s="30"/>
      <c r="I560" s="11"/>
      <c r="J560" s="30"/>
      <c r="K560" s="11"/>
      <c r="L560" s="30"/>
      <c r="M560" s="11"/>
      <c r="N560" s="30"/>
      <c r="O560" s="37"/>
      <c r="P560" s="40"/>
    </row>
    <row r="561" spans="1:16" ht="11.25" customHeight="1" x14ac:dyDescent="0.2">
      <c r="B561" s="31"/>
      <c r="C561" s="13"/>
      <c r="D561" s="31"/>
      <c r="E561" s="13"/>
      <c r="F561" s="31"/>
      <c r="G561" s="13"/>
      <c r="H561" s="31"/>
      <c r="I561" s="13"/>
      <c r="J561" s="31"/>
      <c r="K561" s="13"/>
      <c r="L561" s="31"/>
      <c r="M561" s="13"/>
      <c r="N561" s="31"/>
      <c r="O561" s="38"/>
      <c r="P561" s="40"/>
    </row>
    <row r="562" spans="1:16" ht="11.25" customHeight="1" x14ac:dyDescent="0.2">
      <c r="A562" s="67" t="s">
        <v>309</v>
      </c>
      <c r="B562" s="48" t="s">
        <v>9</v>
      </c>
      <c r="C562" s="49">
        <f>SUM(C557:C561)</f>
        <v>0</v>
      </c>
      <c r="D562" s="48"/>
      <c r="E562" s="49">
        <f>SUM(E557:E561)</f>
        <v>0</v>
      </c>
      <c r="F562" s="48"/>
      <c r="G562" s="49">
        <f>SUM(G557:G561)</f>
        <v>0</v>
      </c>
      <c r="H562" s="48"/>
      <c r="I562" s="49">
        <f>SUM(I557:I561)</f>
        <v>0</v>
      </c>
      <c r="J562" s="48"/>
      <c r="K562" s="49">
        <f>SUM(K557:K561)</f>
        <v>0</v>
      </c>
      <c r="L562" s="48"/>
      <c r="M562" s="49">
        <f>SUM(M557:M561)</f>
        <v>0</v>
      </c>
      <c r="N562" s="48"/>
      <c r="O562" s="50">
        <f>SUM(O557:O561)</f>
        <v>0</v>
      </c>
      <c r="P562" s="51">
        <f>SUM(C562,E562,G562,I562,K562,M562,O562)</f>
        <v>0</v>
      </c>
    </row>
    <row r="563" spans="1:16" x14ac:dyDescent="0.2">
      <c r="B563" s="6"/>
      <c r="C563" s="9"/>
      <c r="D563" s="9"/>
      <c r="E563" s="9"/>
      <c r="F563" s="9"/>
      <c r="G563" s="9"/>
      <c r="H563" s="9"/>
      <c r="I563" s="9"/>
      <c r="J563" s="9"/>
      <c r="K563" s="9"/>
      <c r="L563" s="9"/>
      <c r="M563" s="9"/>
      <c r="N563" s="9"/>
      <c r="O563" s="9"/>
      <c r="P563" s="6"/>
    </row>
    <row r="564" spans="1:16" ht="15" customHeight="1" x14ac:dyDescent="0.2">
      <c r="A564" s="67" t="s">
        <v>283</v>
      </c>
      <c r="B564" s="15">
        <f ca="1">DAY(IF(DAY(OctSun1)=1,OctSun1+22,OctSun1+29))</f>
        <v>28</v>
      </c>
      <c r="C564" s="16"/>
      <c r="D564" s="15">
        <f ca="1">DAY(IF(DAY(OctSun1)=1,OctSun1+23,OctSun1+30))</f>
        <v>29</v>
      </c>
      <c r="E564" s="16"/>
      <c r="F564" s="15">
        <f ca="1">DAY(IF(DAY(OctSun1)=1,OctSun1+24,OctSun1+31))</f>
        <v>30</v>
      </c>
      <c r="G564" s="16"/>
      <c r="H564" s="15">
        <f ca="1">DAY(IF(DAY(OctSun1)=1,OctSun1+25,OctSun1+32))</f>
        <v>31</v>
      </c>
      <c r="I564" s="16"/>
      <c r="J564" s="15">
        <f ca="1">DAY(IF(DAY(OctSun1)=1,OctSun1+26,OctSun1+33))</f>
        <v>1</v>
      </c>
      <c r="K564" s="16"/>
      <c r="L564" s="15">
        <f ca="1">DAY(IF(DAY(OctSun1)=1,OctSun1+27,OctSun1+34))</f>
        <v>2</v>
      </c>
      <c r="M564" s="16"/>
      <c r="N564" s="15">
        <f ca="1">DAY(IF(DAY(OctSun1)=1,OctSun1+28,OctSun1+35))</f>
        <v>3</v>
      </c>
      <c r="O564" s="16"/>
      <c r="P564" s="43"/>
    </row>
    <row r="565" spans="1:16" ht="11.25" customHeight="1" x14ac:dyDescent="0.2">
      <c r="A565" s="67" t="s">
        <v>141</v>
      </c>
      <c r="B565" s="59" t="s">
        <v>12</v>
      </c>
      <c r="C565" s="61" t="s">
        <v>13</v>
      </c>
      <c r="D565" s="59" t="s">
        <v>12</v>
      </c>
      <c r="E565" s="61" t="s">
        <v>13</v>
      </c>
      <c r="F565" s="59" t="s">
        <v>12</v>
      </c>
      <c r="G565" s="61" t="s">
        <v>13</v>
      </c>
      <c r="H565" s="59" t="s">
        <v>12</v>
      </c>
      <c r="I565" s="61" t="s">
        <v>13</v>
      </c>
      <c r="J565" s="59" t="s">
        <v>12</v>
      </c>
      <c r="K565" s="61" t="s">
        <v>13</v>
      </c>
      <c r="L565" s="59" t="s">
        <v>12</v>
      </c>
      <c r="M565" s="61" t="s">
        <v>13</v>
      </c>
      <c r="N565" s="59" t="s">
        <v>12</v>
      </c>
      <c r="O565" s="62" t="s">
        <v>13</v>
      </c>
      <c r="P565" s="40"/>
    </row>
    <row r="566" spans="1:16" ht="11.25" customHeight="1" x14ac:dyDescent="0.2">
      <c r="A566" s="67" t="s">
        <v>232</v>
      </c>
      <c r="B566" s="20"/>
      <c r="C566" s="10"/>
      <c r="D566" s="24"/>
      <c r="E566" s="10"/>
      <c r="F566" s="20"/>
      <c r="G566" s="10"/>
      <c r="H566" s="20"/>
      <c r="I566" s="10"/>
      <c r="J566" s="20"/>
      <c r="K566" s="10"/>
      <c r="L566" s="20"/>
      <c r="M566" s="10"/>
      <c r="N566" s="33"/>
      <c r="O566" s="44"/>
      <c r="P566" s="40"/>
    </row>
    <row r="567" spans="1:16" ht="11.25" customHeight="1" x14ac:dyDescent="0.2">
      <c r="B567" s="21"/>
      <c r="C567" s="11"/>
      <c r="D567" s="21"/>
      <c r="E567" s="11"/>
      <c r="F567" s="21"/>
      <c r="G567" s="11"/>
      <c r="H567" s="21"/>
      <c r="I567" s="11"/>
      <c r="J567" s="21"/>
      <c r="K567" s="11"/>
      <c r="L567" s="21"/>
      <c r="M567" s="11"/>
      <c r="N567" s="34"/>
      <c r="O567" s="45"/>
      <c r="P567" s="40"/>
    </row>
    <row r="568" spans="1:16" ht="11.25" customHeight="1" x14ac:dyDescent="0.2">
      <c r="B568" s="21"/>
      <c r="C568" s="11"/>
      <c r="D568" s="21"/>
      <c r="E568" s="11"/>
      <c r="F568" s="21"/>
      <c r="G568" s="11"/>
      <c r="H568" s="21"/>
      <c r="I568" s="11"/>
      <c r="J568" s="21"/>
      <c r="K568" s="11"/>
      <c r="L568" s="21"/>
      <c r="M568" s="11"/>
      <c r="N568" s="34"/>
      <c r="O568" s="45"/>
      <c r="P568" s="40"/>
    </row>
    <row r="569" spans="1:16" ht="11.25" customHeight="1" x14ac:dyDescent="0.2">
      <c r="B569" s="21"/>
      <c r="C569" s="11"/>
      <c r="D569" s="21"/>
      <c r="E569" s="11"/>
      <c r="F569" s="21"/>
      <c r="G569" s="11"/>
      <c r="H569" s="21"/>
      <c r="I569" s="11"/>
      <c r="J569" s="21"/>
      <c r="K569" s="11"/>
      <c r="L569" s="21"/>
      <c r="M569" s="11"/>
      <c r="N569" s="34"/>
      <c r="O569" s="45"/>
      <c r="P569" s="40"/>
    </row>
    <row r="570" spans="1:16" ht="11.25" customHeight="1" x14ac:dyDescent="0.2">
      <c r="B570" s="22"/>
      <c r="C570" s="13"/>
      <c r="D570" s="22"/>
      <c r="E570" s="13"/>
      <c r="F570" s="22"/>
      <c r="G570" s="13"/>
      <c r="H570" s="22"/>
      <c r="I570" s="13"/>
      <c r="J570" s="22"/>
      <c r="K570" s="13"/>
      <c r="L570" s="22"/>
      <c r="M570" s="13"/>
      <c r="N570" s="35"/>
      <c r="O570" s="46"/>
      <c r="P570" s="40"/>
    </row>
    <row r="571" spans="1:16" ht="11.25" customHeight="1" x14ac:dyDescent="0.2">
      <c r="A571" s="67" t="s">
        <v>308</v>
      </c>
      <c r="B571" s="48" t="s">
        <v>9</v>
      </c>
      <c r="C571" s="49">
        <f>SUM(C566:C570)</f>
        <v>0</v>
      </c>
      <c r="D571" s="48"/>
      <c r="E571" s="49">
        <f>SUM(E566:E570)</f>
        <v>0</v>
      </c>
      <c r="F571" s="48"/>
      <c r="G571" s="49">
        <f>SUM(G566:G570)</f>
        <v>0</v>
      </c>
      <c r="H571" s="48"/>
      <c r="I571" s="49">
        <f>SUM(I566:I570)</f>
        <v>0</v>
      </c>
      <c r="J571" s="23"/>
      <c r="K571" s="49">
        <f>SUM(K566:K570)</f>
        <v>0</v>
      </c>
      <c r="L571" s="23"/>
      <c r="M571" s="49">
        <f>SUM(M566:M570)</f>
        <v>0</v>
      </c>
      <c r="N571" s="23"/>
      <c r="O571" s="50">
        <f>SUM(O566:O570)</f>
        <v>0</v>
      </c>
      <c r="P571" s="51">
        <f ca="1">SUMIF(B564:N564,"&gt;="&amp;15,C571:O571)</f>
        <v>0</v>
      </c>
    </row>
    <row r="572" spans="1:16" x14ac:dyDescent="0.2">
      <c r="B572" s="6"/>
      <c r="C572" s="9"/>
      <c r="D572" s="9"/>
      <c r="E572" s="9"/>
      <c r="F572" s="9"/>
      <c r="G572" s="9"/>
      <c r="H572" s="9"/>
      <c r="I572" s="9"/>
      <c r="J572" s="9"/>
      <c r="K572" s="9"/>
      <c r="L572" s="9"/>
      <c r="M572" s="9"/>
      <c r="N572" s="9"/>
      <c r="O572" s="9"/>
      <c r="P572" s="6"/>
    </row>
    <row r="573" spans="1:16" ht="15" customHeight="1" x14ac:dyDescent="0.2">
      <c r="A573" s="67" t="s">
        <v>284</v>
      </c>
      <c r="B573" s="15">
        <f ca="1">DAY(IF(DAY(OctSun1)=1,OctSun1+29,OctSun1+36))</f>
        <v>4</v>
      </c>
      <c r="C573" s="14"/>
      <c r="D573" s="15">
        <f ca="1">DAY(IF(DAY(OctSun1)=1,OctSun1+30,OctSun1+37))</f>
        <v>5</v>
      </c>
      <c r="E573" s="16"/>
      <c r="F573" s="12">
        <f ca="1">DAY(IF(DAY(OctSun1)=1,OctSun1+31,OctSun1+38))</f>
        <v>6</v>
      </c>
      <c r="G573" s="16"/>
      <c r="H573" s="15">
        <f ca="1">DAY(IF(DAY(OctSun1)=1,OctSun1+32,OctSun1+39))</f>
        <v>7</v>
      </c>
      <c r="I573" s="16"/>
      <c r="J573" s="15">
        <f ca="1">DAY(IF(DAY(OctSun1)=1,OctSun1+33,OctSun1+40))</f>
        <v>8</v>
      </c>
      <c r="K573" s="16"/>
      <c r="L573" s="15">
        <f ca="1">DAY(IF(DAY(OctSun1)=1,OctSun1+34,OctSun1+41))</f>
        <v>9</v>
      </c>
      <c r="M573" s="16"/>
      <c r="N573" s="15">
        <f ca="1">DAY(IF(DAY(OctSun1)=1,OctSun1+35,OctSun1+42))</f>
        <v>10</v>
      </c>
      <c r="O573" s="16"/>
      <c r="P573" s="43"/>
    </row>
    <row r="574" spans="1:16" ht="11.25" customHeight="1" x14ac:dyDescent="0.2">
      <c r="A574" s="67" t="s">
        <v>140</v>
      </c>
      <c r="B574" s="59" t="s">
        <v>12</v>
      </c>
      <c r="C574" s="61" t="s">
        <v>13</v>
      </c>
      <c r="D574" s="59" t="s">
        <v>12</v>
      </c>
      <c r="E574" s="61" t="s">
        <v>13</v>
      </c>
      <c r="F574" s="59" t="s">
        <v>12</v>
      </c>
      <c r="G574" s="61" t="s">
        <v>13</v>
      </c>
      <c r="H574" s="59" t="s">
        <v>12</v>
      </c>
      <c r="I574" s="61" t="s">
        <v>13</v>
      </c>
      <c r="J574" s="59" t="s">
        <v>12</v>
      </c>
      <c r="K574" s="61" t="s">
        <v>13</v>
      </c>
      <c r="L574" s="59" t="s">
        <v>12</v>
      </c>
      <c r="M574" s="61" t="s">
        <v>13</v>
      </c>
      <c r="N574" s="59" t="s">
        <v>12</v>
      </c>
      <c r="O574" s="62" t="s">
        <v>13</v>
      </c>
      <c r="P574" s="40"/>
    </row>
    <row r="575" spans="1:16" ht="11.25" customHeight="1" x14ac:dyDescent="0.2">
      <c r="A575" s="67" t="s">
        <v>233</v>
      </c>
      <c r="B575" s="20"/>
      <c r="C575" s="10"/>
      <c r="D575" s="24"/>
      <c r="E575" s="10"/>
      <c r="F575" s="20"/>
      <c r="G575" s="10"/>
      <c r="H575" s="20"/>
      <c r="I575" s="10"/>
      <c r="J575" s="20"/>
      <c r="K575" s="10"/>
      <c r="L575" s="20"/>
      <c r="M575" s="10"/>
      <c r="N575" s="20"/>
      <c r="O575" s="36"/>
      <c r="P575" s="40"/>
    </row>
    <row r="576" spans="1:16" ht="11.25" customHeight="1" x14ac:dyDescent="0.2">
      <c r="B576" s="21"/>
      <c r="C576" s="11"/>
      <c r="D576" s="21"/>
      <c r="E576" s="11"/>
      <c r="F576" s="21"/>
      <c r="G576" s="11"/>
      <c r="H576" s="21"/>
      <c r="I576" s="11"/>
      <c r="J576" s="21"/>
      <c r="K576" s="11"/>
      <c r="L576" s="21"/>
      <c r="M576" s="11"/>
      <c r="N576" s="21"/>
      <c r="O576" s="37"/>
      <c r="P576" s="40"/>
    </row>
    <row r="577" spans="1:16" ht="11.25" customHeight="1" x14ac:dyDescent="0.2">
      <c r="B577" s="21"/>
      <c r="C577" s="11"/>
      <c r="D577" s="21"/>
      <c r="E577" s="11"/>
      <c r="F577" s="21"/>
      <c r="G577" s="11"/>
      <c r="H577" s="21"/>
      <c r="I577" s="11"/>
      <c r="J577" s="21"/>
      <c r="K577" s="11"/>
      <c r="L577" s="21"/>
      <c r="M577" s="11"/>
      <c r="N577" s="21"/>
      <c r="O577" s="37"/>
      <c r="P577" s="40"/>
    </row>
    <row r="578" spans="1:16" ht="11.25" customHeight="1" x14ac:dyDescent="0.2">
      <c r="B578" s="21"/>
      <c r="C578" s="11"/>
      <c r="D578" s="21"/>
      <c r="E578" s="11"/>
      <c r="F578" s="21"/>
      <c r="G578" s="11"/>
      <c r="H578" s="21"/>
      <c r="I578" s="11"/>
      <c r="J578" s="21"/>
      <c r="K578" s="11"/>
      <c r="L578" s="21"/>
      <c r="M578" s="11"/>
      <c r="N578" s="21"/>
      <c r="O578" s="37"/>
      <c r="P578" s="40"/>
    </row>
    <row r="579" spans="1:16" ht="11.25" customHeight="1" x14ac:dyDescent="0.2">
      <c r="B579" s="22"/>
      <c r="C579" s="13"/>
      <c r="D579" s="22"/>
      <c r="E579" s="13"/>
      <c r="F579" s="22"/>
      <c r="G579" s="13"/>
      <c r="H579" s="22"/>
      <c r="I579" s="13"/>
      <c r="J579" s="22"/>
      <c r="K579" s="13"/>
      <c r="L579" s="22"/>
      <c r="M579" s="13"/>
      <c r="N579" s="22"/>
      <c r="O579" s="38"/>
      <c r="P579" s="40"/>
    </row>
    <row r="580" spans="1:16" ht="11.25" customHeight="1" x14ac:dyDescent="0.2">
      <c r="A580" s="67" t="s">
        <v>307</v>
      </c>
      <c r="B580" s="48" t="s">
        <v>9</v>
      </c>
      <c r="C580" s="49">
        <f>SUM(C575:C579)</f>
        <v>0</v>
      </c>
      <c r="D580" s="23"/>
      <c r="E580" s="49">
        <f>SUM(E575:E579)</f>
        <v>0</v>
      </c>
      <c r="F580" s="23"/>
      <c r="G580" s="49">
        <f>SUM(G575:G579)</f>
        <v>0</v>
      </c>
      <c r="H580" s="23"/>
      <c r="I580" s="49">
        <f>SUM(I575:I579)</f>
        <v>0</v>
      </c>
      <c r="J580" s="23"/>
      <c r="K580" s="49">
        <f>SUM(K575:K579)</f>
        <v>0</v>
      </c>
      <c r="L580" s="23"/>
      <c r="M580" s="49">
        <f>SUM(M575:M579)</f>
        <v>0</v>
      </c>
      <c r="N580" s="23"/>
      <c r="O580" s="50">
        <f>SUM(O575:O579)</f>
        <v>0</v>
      </c>
      <c r="P580" s="51">
        <f ca="1">SUMIF(B573:N573,"&gt;="&amp;15,C580:O580)</f>
        <v>0</v>
      </c>
    </row>
    <row r="581" spans="1:16" ht="17.25" customHeight="1" x14ac:dyDescent="0.2"/>
    <row r="582" spans="1:16" ht="12" customHeight="1" x14ac:dyDescent="0.2">
      <c r="A582" s="67" t="s">
        <v>91</v>
      </c>
      <c r="B582" s="79" t="s">
        <v>26</v>
      </c>
      <c r="C582" s="79"/>
      <c r="D582" s="79"/>
      <c r="E582" s="79"/>
      <c r="F582"/>
      <c r="G582" s="4"/>
      <c r="H582"/>
      <c r="I582" s="4"/>
      <c r="J582"/>
      <c r="K582" s="4"/>
      <c r="L582" s="80" t="s">
        <v>15</v>
      </c>
      <c r="M582" s="80"/>
      <c r="N582" s="80" t="s">
        <v>16</v>
      </c>
      <c r="O582" s="80"/>
      <c r="P582"/>
    </row>
    <row r="583" spans="1:16" ht="25.5" customHeight="1" x14ac:dyDescent="0.2">
      <c r="A583" s="67" t="s">
        <v>108</v>
      </c>
      <c r="B583" s="79"/>
      <c r="C583" s="79"/>
      <c r="D583" s="79"/>
      <c r="E583" s="79"/>
      <c r="F583" s="3" t="str">
        <f ca="1">IFERROR(WEEKDAY(DATEVALUE(B582&amp;" 1, "&amp;Year1)),"")</f>
        <v/>
      </c>
      <c r="G583" s="4"/>
      <c r="H583"/>
      <c r="I583" s="7"/>
      <c r="J583" s="8"/>
      <c r="K583" s="4"/>
      <c r="L583" s="81">
        <f ca="1">SUM(P593,P602,P611,P620,P629,P638)</f>
        <v>0</v>
      </c>
      <c r="M583" s="82"/>
      <c r="N583" s="81">
        <f ca="1">SUM(P:P)</f>
        <v>439.95</v>
      </c>
      <c r="O583" s="83"/>
      <c r="P583"/>
    </row>
    <row r="584" spans="1:16" ht="9" customHeight="1" x14ac:dyDescent="0.2">
      <c r="A584" s="67" t="s">
        <v>370</v>
      </c>
      <c r="B584" s="70">
        <v>1</v>
      </c>
      <c r="C584" s="70"/>
      <c r="D584" s="70">
        <v>2</v>
      </c>
      <c r="E584" s="70"/>
      <c r="F584" s="70">
        <v>3</v>
      </c>
      <c r="G584" s="70"/>
      <c r="H584" s="70">
        <v>4</v>
      </c>
      <c r="I584" s="70"/>
      <c r="J584" s="70">
        <v>5</v>
      </c>
      <c r="K584" s="70"/>
      <c r="L584" s="70">
        <v>6</v>
      </c>
      <c r="M584" s="70"/>
      <c r="N584" s="70">
        <v>7</v>
      </c>
      <c r="O584" s="70"/>
      <c r="P584" s="2"/>
    </row>
    <row r="585" spans="1:16" ht="15" customHeight="1" x14ac:dyDescent="0.2">
      <c r="A585" s="67" t="s">
        <v>111</v>
      </c>
      <c r="B585" s="71" t="s">
        <v>0</v>
      </c>
      <c r="C585" s="72"/>
      <c r="D585" s="73" t="s">
        <v>1</v>
      </c>
      <c r="E585" s="74" t="e">
        <f ca="1">IF(WEEKDAY(DATEVALUE(Month1&amp;" 1, "&amp;Year1))=COLUMN(#REF!),1,IF(LEN(C585)&gt;0,C585+1,""))</f>
        <v>#VALUE!</v>
      </c>
      <c r="F585" s="72" t="s">
        <v>2</v>
      </c>
      <c r="G585" s="72" t="e">
        <f ca="1">IF(WEEKDAY(DATEVALUE(Month1&amp;" 1, "&amp;Year1))=COLUMN(#REF!),1,IF(LEN(E585)&gt;0,E585+1,""))</f>
        <v>#VALUE!</v>
      </c>
      <c r="H585" s="73" t="s">
        <v>3</v>
      </c>
      <c r="I585" s="74" t="e">
        <f ca="1">IF(WEEKDAY(DATEVALUE(Month1&amp;" 1, "&amp;Year1))=COLUMN(#REF!),1,IF(LEN(G585)&gt;0,G585+1,""))</f>
        <v>#VALUE!</v>
      </c>
      <c r="J585" s="75" t="s">
        <v>4</v>
      </c>
      <c r="K585" s="76" t="e">
        <f ca="1">IF(WEEKDAY(DATEVALUE(Month1&amp;" 1, "&amp;Year1))=COLUMN(#REF!),1,IF(LEN(I585)&gt;0,I585+1,""))</f>
        <v>#VALUE!</v>
      </c>
      <c r="L585" s="77" t="s">
        <v>5</v>
      </c>
      <c r="M585" s="78" t="e">
        <f ca="1">IF(WEEKDAY(DATEVALUE(Month1&amp;" 1, "&amp;Year1))=COLUMN(#REF!),1,IF(LEN(K585)&gt;0,K585+1,""))</f>
        <v>#VALUE!</v>
      </c>
      <c r="N585" s="77" t="s">
        <v>6</v>
      </c>
      <c r="O585" s="78" t="e">
        <f ca="1">IF(WEEKDAY(DATEVALUE(Month1&amp;" 1, "&amp;Year1))=COLUMN(#REF!),1,IF(LEN(M585)&gt;0,M585+1,""))</f>
        <v>#VALUE!</v>
      </c>
      <c r="P585" s="64" t="s">
        <v>7</v>
      </c>
    </row>
    <row r="586" spans="1:16" ht="15" customHeight="1" x14ac:dyDescent="0.2">
      <c r="A586" s="67" t="s">
        <v>126</v>
      </c>
      <c r="B586" s="17">
        <f ca="1">DAY(IF(DAY(NovSun1)=1,NovSun1-6,NovSun1+1))</f>
        <v>28</v>
      </c>
      <c r="C586" s="19"/>
      <c r="D586" s="25">
        <f ca="1">DAY(IF(DAY(NovSun1)=1,NovSun1-5,NovSun1+2))</f>
        <v>29</v>
      </c>
      <c r="E586" s="19"/>
      <c r="F586" s="25">
        <f ca="1">DAY(IF(DAY(NovSun1)=1,NovSun1-4,NovSun1+3))</f>
        <v>30</v>
      </c>
      <c r="G586" s="19"/>
      <c r="H586" s="25">
        <f ca="1">DAY(IF(DAY(NovSun1)=1,NovSun1-3,NovSun1+4))</f>
        <v>31</v>
      </c>
      <c r="I586" s="19"/>
      <c r="J586" s="25">
        <f ca="1">DAY(IF(DAY(NovSun1)=1,NovSun1-2,NovSun1+5))</f>
        <v>1</v>
      </c>
      <c r="K586" s="19"/>
      <c r="L586" s="25">
        <f ca="1">DAY(IF(DAY(NovSun1)=1,NovSun1-1,NovSun1+6))</f>
        <v>2</v>
      </c>
      <c r="M586" s="19"/>
      <c r="N586" s="32">
        <f ca="1">DAY(IF(DAY(NovSun1)=1,NovSun1,NovSun1+7))</f>
        <v>3</v>
      </c>
      <c r="O586" s="18"/>
      <c r="P586" s="39"/>
    </row>
    <row r="587" spans="1:16" ht="11.25" customHeight="1" x14ac:dyDescent="0.2">
      <c r="A587" s="67" t="s">
        <v>139</v>
      </c>
      <c r="B587" s="63" t="s">
        <v>12</v>
      </c>
      <c r="C587" s="58" t="s">
        <v>13</v>
      </c>
      <c r="D587" s="57" t="s">
        <v>12</v>
      </c>
      <c r="E587" s="58" t="s">
        <v>13</v>
      </c>
      <c r="F587" s="57" t="s">
        <v>12</v>
      </c>
      <c r="G587" s="58" t="s">
        <v>13</v>
      </c>
      <c r="H587" s="57" t="s">
        <v>12</v>
      </c>
      <c r="I587" s="58" t="s">
        <v>13</v>
      </c>
      <c r="J587" s="57" t="s">
        <v>12</v>
      </c>
      <c r="K587" s="58" t="s">
        <v>13</v>
      </c>
      <c r="L587" s="57" t="s">
        <v>12</v>
      </c>
      <c r="M587" s="58" t="s">
        <v>13</v>
      </c>
      <c r="N587" s="59" t="s">
        <v>12</v>
      </c>
      <c r="O587" s="60" t="s">
        <v>13</v>
      </c>
      <c r="P587" s="40"/>
    </row>
    <row r="588" spans="1:16" ht="11.25" customHeight="1" x14ac:dyDescent="0.2">
      <c r="A588" s="67" t="s">
        <v>234</v>
      </c>
      <c r="B588" s="20"/>
      <c r="C588" s="10"/>
      <c r="D588" s="24"/>
      <c r="E588" s="10"/>
      <c r="F588" s="20"/>
      <c r="G588" s="10"/>
      <c r="H588" s="20"/>
      <c r="I588" s="10"/>
      <c r="J588" s="20"/>
      <c r="K588" s="10"/>
      <c r="L588" s="20"/>
      <c r="M588" s="10"/>
      <c r="N588" s="20"/>
      <c r="O588" s="36"/>
      <c r="P588" s="40"/>
    </row>
    <row r="589" spans="1:16" ht="11.25" customHeight="1" x14ac:dyDescent="0.2">
      <c r="B589" s="21"/>
      <c r="C589" s="11"/>
      <c r="D589" s="21"/>
      <c r="E589" s="11"/>
      <c r="F589" s="21"/>
      <c r="G589" s="11"/>
      <c r="H589" s="21"/>
      <c r="I589" s="11"/>
      <c r="J589" s="21"/>
      <c r="K589" s="11"/>
      <c r="L589" s="21"/>
      <c r="M589" s="11"/>
      <c r="N589" s="21"/>
      <c r="O589" s="37"/>
      <c r="P589" s="40"/>
    </row>
    <row r="590" spans="1:16" ht="11.25" customHeight="1" x14ac:dyDescent="0.2">
      <c r="B590" s="21"/>
      <c r="C590" s="11"/>
      <c r="D590" s="21"/>
      <c r="E590" s="11"/>
      <c r="F590" s="21"/>
      <c r="G590" s="11"/>
      <c r="H590" s="21"/>
      <c r="I590" s="11"/>
      <c r="J590" s="21"/>
      <c r="K590" s="11"/>
      <c r="L590" s="21"/>
      <c r="M590" s="11"/>
      <c r="N590" s="21"/>
      <c r="O590" s="37"/>
      <c r="P590" s="40"/>
    </row>
    <row r="591" spans="1:16" ht="11.25" customHeight="1" x14ac:dyDescent="0.2">
      <c r="B591" s="21"/>
      <c r="C591" s="11"/>
      <c r="D591" s="21"/>
      <c r="E591" s="11"/>
      <c r="F591" s="21"/>
      <c r="G591" s="11"/>
      <c r="H591" s="21"/>
      <c r="I591" s="11"/>
      <c r="J591" s="21"/>
      <c r="K591" s="11"/>
      <c r="L591" s="21"/>
      <c r="M591" s="11"/>
      <c r="N591" s="21"/>
      <c r="O591" s="37"/>
      <c r="P591" s="40"/>
    </row>
    <row r="592" spans="1:16" ht="11.25" customHeight="1" x14ac:dyDescent="0.2">
      <c r="B592" s="22"/>
      <c r="C592" s="13"/>
      <c r="D592" s="22"/>
      <c r="E592" s="13"/>
      <c r="F592" s="22"/>
      <c r="G592" s="13"/>
      <c r="H592" s="22"/>
      <c r="I592" s="13"/>
      <c r="J592" s="22"/>
      <c r="K592" s="13"/>
      <c r="L592" s="22"/>
      <c r="M592" s="13"/>
      <c r="N592" s="22"/>
      <c r="O592" s="38"/>
      <c r="P592" s="40"/>
    </row>
    <row r="593" spans="1:16" ht="11.25" customHeight="1" x14ac:dyDescent="0.2">
      <c r="A593" s="67" t="s">
        <v>306</v>
      </c>
      <c r="B593" s="48" t="s">
        <v>9</v>
      </c>
      <c r="C593" s="49">
        <f>SUM(C588:C592)</f>
        <v>0</v>
      </c>
      <c r="D593" s="23"/>
      <c r="E593" s="49">
        <f>SUM(E588:E592)</f>
        <v>0</v>
      </c>
      <c r="F593" s="23"/>
      <c r="G593" s="49">
        <f>SUM(G588:G592)</f>
        <v>0</v>
      </c>
      <c r="H593" s="23"/>
      <c r="I593" s="49">
        <f>SUM(I588:I592)</f>
        <v>0</v>
      </c>
      <c r="J593" s="48"/>
      <c r="K593" s="49">
        <f>SUM(K588:K592)</f>
        <v>0</v>
      </c>
      <c r="L593" s="48"/>
      <c r="M593" s="49">
        <f>SUM(M588:M592)</f>
        <v>0</v>
      </c>
      <c r="N593" s="48"/>
      <c r="O593" s="50">
        <f>SUM(O588:O592)</f>
        <v>0</v>
      </c>
      <c r="P593" s="51">
        <f ca="1">SUMIF(B586:N586,"&lt;8",C593:O593)</f>
        <v>0</v>
      </c>
    </row>
    <row r="594" spans="1:16" x14ac:dyDescent="0.2">
      <c r="B594" s="6"/>
      <c r="C594" s="9"/>
      <c r="D594" s="9"/>
      <c r="E594" s="9"/>
      <c r="F594" s="9"/>
      <c r="G594" s="9"/>
      <c r="H594" s="9"/>
      <c r="I594" s="9"/>
      <c r="J594" s="9"/>
      <c r="K594" s="9"/>
      <c r="L594" s="9"/>
      <c r="M594" s="9"/>
      <c r="N594" s="9"/>
      <c r="O594" s="9"/>
      <c r="P594" s="6"/>
    </row>
    <row r="595" spans="1:16" ht="15" customHeight="1" x14ac:dyDescent="0.2">
      <c r="A595" s="67" t="s">
        <v>285</v>
      </c>
      <c r="B595" s="15">
        <f ca="1">N586+1</f>
        <v>4</v>
      </c>
      <c r="C595" s="16"/>
      <c r="D595" s="15">
        <f ca="1">B595+1</f>
        <v>5</v>
      </c>
      <c r="E595" s="16"/>
      <c r="F595" s="15">
        <f ca="1">D595+1</f>
        <v>6</v>
      </c>
      <c r="G595" s="16"/>
      <c r="H595" s="15">
        <f ca="1">F595+1</f>
        <v>7</v>
      </c>
      <c r="I595" s="16"/>
      <c r="J595" s="15">
        <f ca="1">H595+1</f>
        <v>8</v>
      </c>
      <c r="K595" s="16"/>
      <c r="L595" s="15">
        <f ca="1">J595+1</f>
        <v>9</v>
      </c>
      <c r="M595" s="16"/>
      <c r="N595" s="15">
        <f ca="1">L595+1</f>
        <v>10</v>
      </c>
      <c r="O595" s="16"/>
      <c r="P595" s="41"/>
    </row>
    <row r="596" spans="1:16" ht="11.25" customHeight="1" x14ac:dyDescent="0.2">
      <c r="A596" s="67" t="s">
        <v>138</v>
      </c>
      <c r="B596" s="59" t="s">
        <v>12</v>
      </c>
      <c r="C596" s="61" t="s">
        <v>13</v>
      </c>
      <c r="D596" s="59" t="s">
        <v>12</v>
      </c>
      <c r="E596" s="61" t="s">
        <v>13</v>
      </c>
      <c r="F596" s="59" t="s">
        <v>12</v>
      </c>
      <c r="G596" s="61" t="s">
        <v>13</v>
      </c>
      <c r="H596" s="59" t="s">
        <v>12</v>
      </c>
      <c r="I596" s="61" t="s">
        <v>13</v>
      </c>
      <c r="J596" s="59" t="s">
        <v>12</v>
      </c>
      <c r="K596" s="61" t="s">
        <v>13</v>
      </c>
      <c r="L596" s="59" t="s">
        <v>12</v>
      </c>
      <c r="M596" s="61" t="s">
        <v>13</v>
      </c>
      <c r="N596" s="59" t="s">
        <v>12</v>
      </c>
      <c r="O596" s="62" t="s">
        <v>13</v>
      </c>
      <c r="P596" s="40"/>
    </row>
    <row r="597" spans="1:16" ht="11.25" customHeight="1" x14ac:dyDescent="0.2">
      <c r="A597" s="67" t="s">
        <v>235</v>
      </c>
      <c r="B597" s="26"/>
      <c r="C597" s="10"/>
      <c r="D597" s="29"/>
      <c r="E597" s="10"/>
      <c r="F597" s="29"/>
      <c r="G597" s="10"/>
      <c r="H597" s="29"/>
      <c r="I597" s="10"/>
      <c r="J597" s="29"/>
      <c r="K597" s="10"/>
      <c r="L597" s="29"/>
      <c r="M597" s="10"/>
      <c r="N597" s="29"/>
      <c r="O597" s="36"/>
      <c r="P597" s="40"/>
    </row>
    <row r="598" spans="1:16" ht="11.25" customHeight="1" x14ac:dyDescent="0.2">
      <c r="B598" s="27"/>
      <c r="C598" s="11"/>
      <c r="D598" s="30"/>
      <c r="E598" s="11"/>
      <c r="F598" s="30"/>
      <c r="G598" s="11"/>
      <c r="H598" s="30"/>
      <c r="I598" s="11"/>
      <c r="J598" s="30"/>
      <c r="K598" s="11"/>
      <c r="L598" s="30"/>
      <c r="M598" s="11"/>
      <c r="N598" s="30"/>
      <c r="O598" s="37"/>
      <c r="P598" s="40"/>
    </row>
    <row r="599" spans="1:16" ht="11.25" customHeight="1" x14ac:dyDescent="0.2">
      <c r="B599" s="27"/>
      <c r="C599" s="11"/>
      <c r="D599" s="30"/>
      <c r="E599" s="11"/>
      <c r="F599" s="30"/>
      <c r="G599" s="11"/>
      <c r="H599" s="30"/>
      <c r="I599" s="11"/>
      <c r="J599" s="30"/>
      <c r="K599" s="11"/>
      <c r="L599" s="30"/>
      <c r="M599" s="11"/>
      <c r="N599" s="30"/>
      <c r="O599" s="37"/>
      <c r="P599" s="40"/>
    </row>
    <row r="600" spans="1:16" ht="11.25" customHeight="1" x14ac:dyDescent="0.2">
      <c r="B600" s="27"/>
      <c r="C600" s="11"/>
      <c r="D600" s="30"/>
      <c r="E600" s="11"/>
      <c r="F600" s="30"/>
      <c r="G600" s="11"/>
      <c r="H600" s="30"/>
      <c r="I600" s="11"/>
      <c r="J600" s="30"/>
      <c r="K600" s="11"/>
      <c r="L600" s="30"/>
      <c r="M600" s="11"/>
      <c r="N600" s="30"/>
      <c r="O600" s="37"/>
      <c r="P600" s="40"/>
    </row>
    <row r="601" spans="1:16" ht="11.25" customHeight="1" x14ac:dyDescent="0.2">
      <c r="B601" s="28"/>
      <c r="C601" s="13"/>
      <c r="D601" s="31"/>
      <c r="E601" s="13"/>
      <c r="F601" s="31"/>
      <c r="G601" s="13"/>
      <c r="H601" s="31"/>
      <c r="I601" s="13"/>
      <c r="J601" s="31"/>
      <c r="K601" s="13"/>
      <c r="L601" s="31"/>
      <c r="M601" s="13"/>
      <c r="N601" s="31"/>
      <c r="O601" s="38"/>
      <c r="P601" s="40"/>
    </row>
    <row r="602" spans="1:16" ht="11.25" customHeight="1" x14ac:dyDescent="0.2">
      <c r="A602" s="67" t="s">
        <v>305</v>
      </c>
      <c r="B602" s="48" t="s">
        <v>9</v>
      </c>
      <c r="C602" s="49">
        <f>SUM(C597:C601)</f>
        <v>0</v>
      </c>
      <c r="D602" s="48"/>
      <c r="E602" s="49">
        <f>SUM(E597:E601)</f>
        <v>0</v>
      </c>
      <c r="F602" s="48"/>
      <c r="G602" s="49">
        <f>SUM(G597:G601)</f>
        <v>0</v>
      </c>
      <c r="H602" s="48"/>
      <c r="I602" s="49">
        <f>SUM(I597:I601)</f>
        <v>0</v>
      </c>
      <c r="J602" s="48"/>
      <c r="K602" s="49">
        <f>SUM(K597:K601)</f>
        <v>0</v>
      </c>
      <c r="L602" s="48"/>
      <c r="M602" s="49">
        <f>SUM(M597:M601)</f>
        <v>0</v>
      </c>
      <c r="N602" s="48"/>
      <c r="O602" s="50">
        <f>SUM(O597:O601)</f>
        <v>0</v>
      </c>
      <c r="P602" s="51">
        <f>SUM(C602,E602,G602,I602,K602,M602,O602)</f>
        <v>0</v>
      </c>
    </row>
    <row r="603" spans="1:16" x14ac:dyDescent="0.2">
      <c r="B603" s="6"/>
      <c r="C603" s="9"/>
      <c r="D603" s="9"/>
      <c r="E603" s="9"/>
      <c r="F603" s="9"/>
      <c r="G603" s="9"/>
      <c r="H603" s="9"/>
      <c r="I603" s="9"/>
      <c r="J603" s="9"/>
      <c r="K603" s="9"/>
      <c r="L603" s="9"/>
      <c r="M603" s="9"/>
      <c r="N603" s="9"/>
      <c r="O603" s="9"/>
      <c r="P603" s="6"/>
    </row>
    <row r="604" spans="1:16" ht="15" customHeight="1" x14ac:dyDescent="0.2">
      <c r="A604" s="67" t="s">
        <v>286</v>
      </c>
      <c r="B604" s="15">
        <f ca="1">N595+1</f>
        <v>11</v>
      </c>
      <c r="C604" s="16"/>
      <c r="D604" s="15">
        <f ca="1">B604+1</f>
        <v>12</v>
      </c>
      <c r="E604" s="16"/>
      <c r="F604" s="15">
        <f ca="1">D604+1</f>
        <v>13</v>
      </c>
      <c r="G604" s="16"/>
      <c r="H604" s="15">
        <f ca="1">F604+1</f>
        <v>14</v>
      </c>
      <c r="I604" s="16"/>
      <c r="J604" s="15">
        <f ca="1">H604+1</f>
        <v>15</v>
      </c>
      <c r="K604" s="16"/>
      <c r="L604" s="15">
        <f ca="1">J604+1</f>
        <v>16</v>
      </c>
      <c r="M604" s="16"/>
      <c r="N604" s="15">
        <f ca="1">L604+1</f>
        <v>17</v>
      </c>
      <c r="O604" s="16"/>
      <c r="P604" s="42"/>
    </row>
    <row r="605" spans="1:16" ht="11.25" customHeight="1" x14ac:dyDescent="0.2">
      <c r="A605" s="67" t="s">
        <v>137</v>
      </c>
      <c r="B605" s="59" t="s">
        <v>12</v>
      </c>
      <c r="C605" s="61" t="s">
        <v>13</v>
      </c>
      <c r="D605" s="59" t="s">
        <v>12</v>
      </c>
      <c r="E605" s="61" t="s">
        <v>13</v>
      </c>
      <c r="F605" s="59" t="s">
        <v>12</v>
      </c>
      <c r="G605" s="61" t="s">
        <v>13</v>
      </c>
      <c r="H605" s="59" t="s">
        <v>12</v>
      </c>
      <c r="I605" s="61" t="s">
        <v>13</v>
      </c>
      <c r="J605" s="59" t="s">
        <v>12</v>
      </c>
      <c r="K605" s="61" t="s">
        <v>13</v>
      </c>
      <c r="L605" s="59" t="s">
        <v>12</v>
      </c>
      <c r="M605" s="61" t="s">
        <v>13</v>
      </c>
      <c r="N605" s="59" t="s">
        <v>12</v>
      </c>
      <c r="O605" s="62" t="s">
        <v>13</v>
      </c>
      <c r="P605" s="40"/>
    </row>
    <row r="606" spans="1:16" ht="11.25" customHeight="1" x14ac:dyDescent="0.2">
      <c r="A606" s="67" t="s">
        <v>236</v>
      </c>
      <c r="B606" s="29"/>
      <c r="C606" s="10"/>
      <c r="D606" s="29"/>
      <c r="E606" s="10"/>
      <c r="F606" s="29"/>
      <c r="G606" s="10"/>
      <c r="H606" s="29"/>
      <c r="I606" s="10"/>
      <c r="J606" s="29"/>
      <c r="K606" s="10"/>
      <c r="L606" s="29"/>
      <c r="M606" s="10"/>
      <c r="N606" s="29"/>
      <c r="O606" s="36"/>
      <c r="P606" s="40"/>
    </row>
    <row r="607" spans="1:16" ht="11.25" customHeight="1" x14ac:dyDescent="0.2">
      <c r="B607" s="30"/>
      <c r="C607" s="11"/>
      <c r="D607" s="30"/>
      <c r="E607" s="11"/>
      <c r="F607" s="30"/>
      <c r="G607" s="11"/>
      <c r="H607" s="30"/>
      <c r="I607" s="11"/>
      <c r="J607" s="30"/>
      <c r="K607" s="11"/>
      <c r="L607" s="30"/>
      <c r="M607" s="11"/>
      <c r="N607" s="30"/>
      <c r="O607" s="37"/>
      <c r="P607" s="40"/>
    </row>
    <row r="608" spans="1:16" ht="11.25" customHeight="1" x14ac:dyDescent="0.2">
      <c r="B608" s="30"/>
      <c r="C608" s="11"/>
      <c r="D608" s="30"/>
      <c r="E608" s="11"/>
      <c r="F608" s="30"/>
      <c r="G608" s="11"/>
      <c r="H608" s="30"/>
      <c r="I608" s="11"/>
      <c r="J608" s="30"/>
      <c r="K608" s="11"/>
      <c r="L608" s="30"/>
      <c r="M608" s="11"/>
      <c r="N608" s="30"/>
      <c r="O608" s="37"/>
      <c r="P608" s="40"/>
    </row>
    <row r="609" spans="1:16" ht="11.25" customHeight="1" x14ac:dyDescent="0.2">
      <c r="B609" s="30"/>
      <c r="C609" s="11"/>
      <c r="D609" s="30"/>
      <c r="E609" s="11"/>
      <c r="F609" s="30"/>
      <c r="G609" s="11"/>
      <c r="H609" s="30"/>
      <c r="I609" s="11"/>
      <c r="J609" s="30"/>
      <c r="K609" s="11"/>
      <c r="L609" s="30"/>
      <c r="M609" s="11"/>
      <c r="N609" s="30"/>
      <c r="O609" s="37"/>
      <c r="P609" s="40"/>
    </row>
    <row r="610" spans="1:16" ht="11.25" customHeight="1" x14ac:dyDescent="0.2">
      <c r="B610" s="31"/>
      <c r="C610" s="13"/>
      <c r="D610" s="31"/>
      <c r="E610" s="13"/>
      <c r="F610" s="31"/>
      <c r="G610" s="13"/>
      <c r="H610" s="31"/>
      <c r="I610" s="13"/>
      <c r="J610" s="31"/>
      <c r="K610" s="13"/>
      <c r="L610" s="31"/>
      <c r="M610" s="13"/>
      <c r="N610" s="31"/>
      <c r="O610" s="38"/>
      <c r="P610" s="40"/>
    </row>
    <row r="611" spans="1:16" ht="11.25" customHeight="1" x14ac:dyDescent="0.2">
      <c r="A611" s="67" t="s">
        <v>304</v>
      </c>
      <c r="B611" s="52" t="s">
        <v>9</v>
      </c>
      <c r="C611" s="49">
        <f>SUM(C606:C610)</f>
        <v>0</v>
      </c>
      <c r="D611" s="48"/>
      <c r="E611" s="49">
        <f>SUM(E606:E610)</f>
        <v>0</v>
      </c>
      <c r="F611" s="48"/>
      <c r="G611" s="49">
        <f>SUM(G606:G610)</f>
        <v>0</v>
      </c>
      <c r="H611" s="48"/>
      <c r="I611" s="49">
        <f>SUM(I606:I610)</f>
        <v>0</v>
      </c>
      <c r="J611" s="48"/>
      <c r="K611" s="49">
        <f>SUM(K606:K610)</f>
        <v>0</v>
      </c>
      <c r="L611" s="48"/>
      <c r="M611" s="49">
        <f>SUM(M606:M610)</f>
        <v>0</v>
      </c>
      <c r="N611" s="48"/>
      <c r="O611" s="50">
        <f>SUM(O606:O610)</f>
        <v>0</v>
      </c>
      <c r="P611" s="51">
        <f>SUM(C611,E611,G611,I611,K611,M611,O611)</f>
        <v>0</v>
      </c>
    </row>
    <row r="612" spans="1:16" x14ac:dyDescent="0.2">
      <c r="B612" s="6"/>
      <c r="C612" s="9"/>
      <c r="D612" s="9"/>
      <c r="E612" s="9"/>
      <c r="F612" s="9"/>
      <c r="G612" s="9"/>
      <c r="H612" s="9"/>
      <c r="I612" s="9"/>
      <c r="J612" s="9"/>
      <c r="K612" s="9"/>
      <c r="L612" s="9"/>
      <c r="M612" s="9"/>
      <c r="N612" s="9"/>
      <c r="O612" s="9"/>
      <c r="P612" s="6"/>
    </row>
    <row r="613" spans="1:16" ht="15" customHeight="1" x14ac:dyDescent="0.2">
      <c r="A613" s="67" t="s">
        <v>287</v>
      </c>
      <c r="B613" s="15">
        <f ca="1">N604+1</f>
        <v>18</v>
      </c>
      <c r="C613" s="16"/>
      <c r="D613" s="15">
        <f ca="1">B613+1</f>
        <v>19</v>
      </c>
      <c r="E613" s="16"/>
      <c r="F613" s="15">
        <f ca="1">D613+1</f>
        <v>20</v>
      </c>
      <c r="G613" s="16"/>
      <c r="H613" s="15">
        <f ca="1">F613+1</f>
        <v>21</v>
      </c>
      <c r="I613" s="16"/>
      <c r="J613" s="15">
        <f ca="1">H613+1</f>
        <v>22</v>
      </c>
      <c r="K613" s="16"/>
      <c r="L613" s="15">
        <f ca="1">J613+1</f>
        <v>23</v>
      </c>
      <c r="M613" s="16"/>
      <c r="N613" s="15">
        <f ca="1">L613+1</f>
        <v>24</v>
      </c>
      <c r="O613" s="16"/>
      <c r="P613" s="42"/>
    </row>
    <row r="614" spans="1:16" ht="11.25" customHeight="1" x14ac:dyDescent="0.2">
      <c r="A614" s="67" t="s">
        <v>136</v>
      </c>
      <c r="B614" s="59" t="s">
        <v>12</v>
      </c>
      <c r="C614" s="61" t="s">
        <v>13</v>
      </c>
      <c r="D614" s="59" t="s">
        <v>12</v>
      </c>
      <c r="E614" s="61" t="s">
        <v>13</v>
      </c>
      <c r="F614" s="59" t="s">
        <v>12</v>
      </c>
      <c r="G614" s="61" t="s">
        <v>13</v>
      </c>
      <c r="H614" s="59" t="s">
        <v>12</v>
      </c>
      <c r="I614" s="61" t="s">
        <v>13</v>
      </c>
      <c r="J614" s="59" t="s">
        <v>12</v>
      </c>
      <c r="K614" s="61" t="s">
        <v>13</v>
      </c>
      <c r="L614" s="59" t="s">
        <v>12</v>
      </c>
      <c r="M614" s="61" t="s">
        <v>13</v>
      </c>
      <c r="N614" s="59" t="s">
        <v>12</v>
      </c>
      <c r="O614" s="62" t="s">
        <v>13</v>
      </c>
      <c r="P614" s="40"/>
    </row>
    <row r="615" spans="1:16" ht="11.25" customHeight="1" x14ac:dyDescent="0.2">
      <c r="A615" s="67" t="s">
        <v>237</v>
      </c>
      <c r="B615" s="29"/>
      <c r="C615" s="10"/>
      <c r="D615" s="29"/>
      <c r="E615" s="10"/>
      <c r="F615" s="29"/>
      <c r="G615" s="10"/>
      <c r="H615" s="29"/>
      <c r="I615" s="10"/>
      <c r="J615" s="29"/>
      <c r="K615" s="10"/>
      <c r="L615" s="29"/>
      <c r="M615" s="10"/>
      <c r="N615" s="29"/>
      <c r="O615" s="36"/>
      <c r="P615" s="40"/>
    </row>
    <row r="616" spans="1:16" ht="11.25" customHeight="1" x14ac:dyDescent="0.2">
      <c r="B616" s="30"/>
      <c r="C616" s="11"/>
      <c r="D616" s="30"/>
      <c r="E616" s="11"/>
      <c r="F616" s="30"/>
      <c r="G616" s="11"/>
      <c r="H616" s="30"/>
      <c r="I616" s="11"/>
      <c r="J616" s="30"/>
      <c r="K616" s="11"/>
      <c r="L616" s="30"/>
      <c r="M616" s="11"/>
      <c r="N616" s="30"/>
      <c r="O616" s="37"/>
      <c r="P616" s="40"/>
    </row>
    <row r="617" spans="1:16" ht="11.25" customHeight="1" x14ac:dyDescent="0.2">
      <c r="B617" s="30"/>
      <c r="C617" s="11"/>
      <c r="D617" s="30"/>
      <c r="E617" s="11"/>
      <c r="F617" s="30"/>
      <c r="G617" s="11"/>
      <c r="H617" s="30"/>
      <c r="I617" s="11"/>
      <c r="J617" s="30"/>
      <c r="K617" s="11"/>
      <c r="L617" s="30"/>
      <c r="M617" s="11"/>
      <c r="N617" s="30"/>
      <c r="O617" s="37"/>
      <c r="P617" s="40"/>
    </row>
    <row r="618" spans="1:16" ht="11.25" customHeight="1" x14ac:dyDescent="0.2">
      <c r="B618" s="30"/>
      <c r="C618" s="11"/>
      <c r="D618" s="30"/>
      <c r="E618" s="11"/>
      <c r="F618" s="30"/>
      <c r="G618" s="11"/>
      <c r="H618" s="30"/>
      <c r="I618" s="11"/>
      <c r="J618" s="30"/>
      <c r="K618" s="11"/>
      <c r="L618" s="30"/>
      <c r="M618" s="11"/>
      <c r="N618" s="30"/>
      <c r="O618" s="37"/>
      <c r="P618" s="40"/>
    </row>
    <row r="619" spans="1:16" ht="11.25" customHeight="1" x14ac:dyDescent="0.2">
      <c r="B619" s="31"/>
      <c r="C619" s="13"/>
      <c r="D619" s="31"/>
      <c r="E619" s="13"/>
      <c r="F619" s="31"/>
      <c r="G619" s="13"/>
      <c r="H619" s="31"/>
      <c r="I619" s="13"/>
      <c r="J619" s="31"/>
      <c r="K619" s="13"/>
      <c r="L619" s="31"/>
      <c r="M619" s="13"/>
      <c r="N619" s="31"/>
      <c r="O619" s="38"/>
      <c r="P619" s="40"/>
    </row>
    <row r="620" spans="1:16" ht="11.25" customHeight="1" x14ac:dyDescent="0.2">
      <c r="A620" s="67" t="s">
        <v>303</v>
      </c>
      <c r="B620" s="48" t="s">
        <v>9</v>
      </c>
      <c r="C620" s="49">
        <f>SUM(C615:C619)</f>
        <v>0</v>
      </c>
      <c r="D620" s="48"/>
      <c r="E620" s="49">
        <f>SUM(E615:E619)</f>
        <v>0</v>
      </c>
      <c r="F620" s="48"/>
      <c r="G620" s="49">
        <f>SUM(G615:G619)</f>
        <v>0</v>
      </c>
      <c r="H620" s="48"/>
      <c r="I620" s="49">
        <f>SUM(I615:I619)</f>
        <v>0</v>
      </c>
      <c r="J620" s="48"/>
      <c r="K620" s="49">
        <f>SUM(K615:K619)</f>
        <v>0</v>
      </c>
      <c r="L620" s="48"/>
      <c r="M620" s="49">
        <f>SUM(M615:M619)</f>
        <v>0</v>
      </c>
      <c r="N620" s="48"/>
      <c r="O620" s="50">
        <f>SUM(O615:O619)</f>
        <v>0</v>
      </c>
      <c r="P620" s="51">
        <f>SUM(C620,E620,G620,I620,K620,M620,O620)</f>
        <v>0</v>
      </c>
    </row>
    <row r="621" spans="1:16" x14ac:dyDescent="0.2">
      <c r="B621" s="6"/>
      <c r="C621" s="9"/>
      <c r="D621" s="9"/>
      <c r="E621" s="9"/>
      <c r="F621" s="9"/>
      <c r="G621" s="9"/>
      <c r="H621" s="9"/>
      <c r="I621" s="9"/>
      <c r="J621" s="9"/>
      <c r="K621" s="9"/>
      <c r="L621" s="9"/>
      <c r="M621" s="9"/>
      <c r="N621" s="9"/>
      <c r="O621" s="9"/>
      <c r="P621" s="6"/>
    </row>
    <row r="622" spans="1:16" ht="15" customHeight="1" x14ac:dyDescent="0.2">
      <c r="A622" s="67" t="s">
        <v>288</v>
      </c>
      <c r="B622" s="15">
        <f ca="1">DAY(IF(DAY(NovSun1)=1,NovSun1+22,NovSun1+29))</f>
        <v>25</v>
      </c>
      <c r="C622" s="16"/>
      <c r="D622" s="15">
        <f ca="1">DAY(IF(DAY(NovSun1)=1,NovSun1+23,NovSun1+30))</f>
        <v>26</v>
      </c>
      <c r="E622" s="16"/>
      <c r="F622" s="15">
        <f ca="1">DAY(IF(DAY(NovSun1)=1,NovSun1+24,NovSun1+31))</f>
        <v>27</v>
      </c>
      <c r="G622" s="16"/>
      <c r="H622" s="15">
        <f ca="1">DAY(IF(DAY(NovSun1)=1,NovSun1+25,NovSun1+32))</f>
        <v>28</v>
      </c>
      <c r="I622" s="16"/>
      <c r="J622" s="15">
        <f ca="1">DAY(IF(DAY(NovSun1)=1,NovSun1+26,NovSun1+33))</f>
        <v>29</v>
      </c>
      <c r="K622" s="16"/>
      <c r="L622" s="15">
        <f ca="1">DAY(IF(DAY(NovSun1)=1,NovSun1+27,NovSun1+34))</f>
        <v>30</v>
      </c>
      <c r="M622" s="16"/>
      <c r="N622" s="15">
        <f ca="1">DAY(IF(DAY(NovSun1)=1,NovSun1+28,NovSun1+35))</f>
        <v>1</v>
      </c>
      <c r="O622" s="16"/>
      <c r="P622" s="43"/>
    </row>
    <row r="623" spans="1:16" ht="11.25" customHeight="1" x14ac:dyDescent="0.2">
      <c r="A623" s="67" t="s">
        <v>135</v>
      </c>
      <c r="B623" s="59" t="s">
        <v>12</v>
      </c>
      <c r="C623" s="61" t="s">
        <v>13</v>
      </c>
      <c r="D623" s="59" t="s">
        <v>12</v>
      </c>
      <c r="E623" s="61" t="s">
        <v>13</v>
      </c>
      <c r="F623" s="59" t="s">
        <v>12</v>
      </c>
      <c r="G623" s="61" t="s">
        <v>13</v>
      </c>
      <c r="H623" s="59" t="s">
        <v>12</v>
      </c>
      <c r="I623" s="61" t="s">
        <v>13</v>
      </c>
      <c r="J623" s="59" t="s">
        <v>12</v>
      </c>
      <c r="K623" s="61" t="s">
        <v>13</v>
      </c>
      <c r="L623" s="59" t="s">
        <v>12</v>
      </c>
      <c r="M623" s="61" t="s">
        <v>13</v>
      </c>
      <c r="N623" s="59" t="s">
        <v>12</v>
      </c>
      <c r="O623" s="62" t="s">
        <v>13</v>
      </c>
      <c r="P623" s="40"/>
    </row>
    <row r="624" spans="1:16" ht="11.25" customHeight="1" x14ac:dyDescent="0.2">
      <c r="A624" s="67" t="s">
        <v>238</v>
      </c>
      <c r="B624" s="20"/>
      <c r="C624" s="10"/>
      <c r="D624" s="24"/>
      <c r="E624" s="10"/>
      <c r="F624" s="20"/>
      <c r="G624" s="10"/>
      <c r="H624" s="20"/>
      <c r="I624" s="10"/>
      <c r="J624" s="20"/>
      <c r="K624" s="10"/>
      <c r="L624" s="20"/>
      <c r="M624" s="10"/>
      <c r="N624" s="33"/>
      <c r="O624" s="44"/>
      <c r="P624" s="40"/>
    </row>
    <row r="625" spans="1:16" ht="11.25" customHeight="1" x14ac:dyDescent="0.2">
      <c r="B625" s="21"/>
      <c r="C625" s="11"/>
      <c r="D625" s="21"/>
      <c r="E625" s="11"/>
      <c r="F625" s="21"/>
      <c r="G625" s="11"/>
      <c r="H625" s="21"/>
      <c r="I625" s="11"/>
      <c r="J625" s="21"/>
      <c r="K625" s="11"/>
      <c r="L625" s="21"/>
      <c r="M625" s="11"/>
      <c r="N625" s="34"/>
      <c r="O625" s="45"/>
      <c r="P625" s="40"/>
    </row>
    <row r="626" spans="1:16" ht="11.25" customHeight="1" x14ac:dyDescent="0.2">
      <c r="B626" s="21"/>
      <c r="C626" s="11"/>
      <c r="D626" s="21"/>
      <c r="E626" s="11"/>
      <c r="F626" s="21"/>
      <c r="G626" s="11"/>
      <c r="H626" s="21"/>
      <c r="I626" s="11"/>
      <c r="J626" s="21"/>
      <c r="K626" s="11"/>
      <c r="L626" s="21"/>
      <c r="M626" s="11"/>
      <c r="N626" s="34"/>
      <c r="O626" s="45"/>
      <c r="P626" s="40"/>
    </row>
    <row r="627" spans="1:16" ht="11.25" customHeight="1" x14ac:dyDescent="0.2">
      <c r="B627" s="21"/>
      <c r="C627" s="11"/>
      <c r="D627" s="21"/>
      <c r="E627" s="11"/>
      <c r="F627" s="21"/>
      <c r="G627" s="11"/>
      <c r="H627" s="21"/>
      <c r="I627" s="11"/>
      <c r="J627" s="21"/>
      <c r="K627" s="11"/>
      <c r="L627" s="21"/>
      <c r="M627" s="11"/>
      <c r="N627" s="34"/>
      <c r="O627" s="45"/>
      <c r="P627" s="40"/>
    </row>
    <row r="628" spans="1:16" ht="11.25" customHeight="1" x14ac:dyDescent="0.2">
      <c r="B628" s="22"/>
      <c r="C628" s="13"/>
      <c r="D628" s="22"/>
      <c r="E628" s="13"/>
      <c r="F628" s="22"/>
      <c r="G628" s="13"/>
      <c r="H628" s="22"/>
      <c r="I628" s="13"/>
      <c r="J628" s="22"/>
      <c r="K628" s="13"/>
      <c r="L628" s="22"/>
      <c r="M628" s="13"/>
      <c r="N628" s="35"/>
      <c r="O628" s="46"/>
      <c r="P628" s="40"/>
    </row>
    <row r="629" spans="1:16" ht="11.25" customHeight="1" x14ac:dyDescent="0.2">
      <c r="A629" s="67" t="s">
        <v>302</v>
      </c>
      <c r="B629" s="48" t="s">
        <v>9</v>
      </c>
      <c r="C629" s="49">
        <f>SUM(C624:C628)</f>
        <v>0</v>
      </c>
      <c r="D629" s="48"/>
      <c r="E629" s="49">
        <f>SUM(E624:E628)</f>
        <v>0</v>
      </c>
      <c r="F629" s="48"/>
      <c r="G629" s="49">
        <f>SUM(G624:G628)</f>
        <v>0</v>
      </c>
      <c r="H629" s="48"/>
      <c r="I629" s="49">
        <f>SUM(I624:I628)</f>
        <v>0</v>
      </c>
      <c r="J629" s="48"/>
      <c r="K629" s="49">
        <f>SUM(K624:K628)</f>
        <v>0</v>
      </c>
      <c r="L629" s="48"/>
      <c r="M629" s="49">
        <f>SUM(M624:M628)</f>
        <v>0</v>
      </c>
      <c r="N629" s="23"/>
      <c r="O629" s="50">
        <f>SUM(O624:O628)</f>
        <v>0</v>
      </c>
      <c r="P629" s="51">
        <f ca="1">SUMIF(B622:N622,"&gt;="&amp;15,C629:O629)</f>
        <v>0</v>
      </c>
    </row>
    <row r="630" spans="1:16" x14ac:dyDescent="0.2">
      <c r="B630" s="6"/>
      <c r="C630" s="9"/>
      <c r="D630" s="9"/>
      <c r="E630" s="9"/>
      <c r="F630" s="9"/>
      <c r="G630" s="9"/>
      <c r="H630" s="9"/>
      <c r="I630" s="9"/>
      <c r="J630" s="9"/>
      <c r="K630" s="9"/>
      <c r="L630" s="9"/>
      <c r="M630" s="9"/>
      <c r="N630" s="9"/>
      <c r="O630" s="9"/>
      <c r="P630" s="6"/>
    </row>
    <row r="631" spans="1:16" ht="15" customHeight="1" x14ac:dyDescent="0.2">
      <c r="A631" s="67" t="s">
        <v>289</v>
      </c>
      <c r="B631" s="15">
        <f ca="1">DAY(IF(DAY(NovSun1)=1,NovSun1+29,NovSun1+36))</f>
        <v>2</v>
      </c>
      <c r="C631" s="14"/>
      <c r="D631" s="15">
        <f ca="1">DAY(IF(DAY(NovSun1)=1,NovSun1+30,NovSun1+37))</f>
        <v>3</v>
      </c>
      <c r="E631" s="16"/>
      <c r="F631" s="12">
        <f ca="1">DAY(IF(DAY(NovSun1)=1,NovSun1+31,NovSun1+38))</f>
        <v>4</v>
      </c>
      <c r="G631" s="16"/>
      <c r="H631" s="15">
        <f ca="1">DAY(IF(DAY(NovSun1)=1,NovSun1+32,NovSun1+39))</f>
        <v>5</v>
      </c>
      <c r="I631" s="16"/>
      <c r="J631" s="15">
        <f ca="1">DAY(IF(DAY(NovSun1)=1,NovSun1+33,NovSun1+40))</f>
        <v>6</v>
      </c>
      <c r="K631" s="16"/>
      <c r="L631" s="15">
        <f ca="1">DAY(IF(DAY(NovSun1)=1,NovSun1+34,NovSun1+41))</f>
        <v>7</v>
      </c>
      <c r="M631" s="16"/>
      <c r="N631" s="15">
        <f ca="1">DAY(IF(DAY(NovSun1)=1,NovSun1+35,NovSun1+42))</f>
        <v>8</v>
      </c>
      <c r="O631" s="16"/>
      <c r="P631" s="43"/>
    </row>
    <row r="632" spans="1:16" ht="11.25" customHeight="1" x14ac:dyDescent="0.2">
      <c r="A632" s="67" t="s">
        <v>134</v>
      </c>
      <c r="B632" s="59" t="s">
        <v>12</v>
      </c>
      <c r="C632" s="61" t="s">
        <v>13</v>
      </c>
      <c r="D632" s="59" t="s">
        <v>12</v>
      </c>
      <c r="E632" s="61" t="s">
        <v>13</v>
      </c>
      <c r="F632" s="59" t="s">
        <v>12</v>
      </c>
      <c r="G632" s="61" t="s">
        <v>13</v>
      </c>
      <c r="H632" s="59" t="s">
        <v>12</v>
      </c>
      <c r="I632" s="61" t="s">
        <v>13</v>
      </c>
      <c r="J632" s="59" t="s">
        <v>12</v>
      </c>
      <c r="K632" s="61" t="s">
        <v>13</v>
      </c>
      <c r="L632" s="59" t="s">
        <v>12</v>
      </c>
      <c r="M632" s="61" t="s">
        <v>13</v>
      </c>
      <c r="N632" s="59" t="s">
        <v>12</v>
      </c>
      <c r="O632" s="62" t="s">
        <v>13</v>
      </c>
      <c r="P632" s="40"/>
    </row>
    <row r="633" spans="1:16" ht="11.25" customHeight="1" x14ac:dyDescent="0.2">
      <c r="A633" s="67" t="s">
        <v>239</v>
      </c>
      <c r="B633" s="20"/>
      <c r="C633" s="10"/>
      <c r="D633" s="24"/>
      <c r="E633" s="10"/>
      <c r="F633" s="20"/>
      <c r="G633" s="10"/>
      <c r="H633" s="20"/>
      <c r="I633" s="10"/>
      <c r="J633" s="20"/>
      <c r="K633" s="10"/>
      <c r="L633" s="20"/>
      <c r="M633" s="10"/>
      <c r="N633" s="20"/>
      <c r="O633" s="36"/>
      <c r="P633" s="40"/>
    </row>
    <row r="634" spans="1:16" ht="11.25" customHeight="1" x14ac:dyDescent="0.2">
      <c r="B634" s="21"/>
      <c r="C634" s="11"/>
      <c r="D634" s="21"/>
      <c r="E634" s="11"/>
      <c r="F634" s="21"/>
      <c r="G634" s="11"/>
      <c r="H634" s="21"/>
      <c r="I634" s="11"/>
      <c r="J634" s="21"/>
      <c r="K634" s="11"/>
      <c r="L634" s="21"/>
      <c r="M634" s="11"/>
      <c r="N634" s="21"/>
      <c r="O634" s="37"/>
      <c r="P634" s="40"/>
    </row>
    <row r="635" spans="1:16" ht="11.25" customHeight="1" x14ac:dyDescent="0.2">
      <c r="B635" s="21"/>
      <c r="C635" s="11"/>
      <c r="D635" s="21"/>
      <c r="E635" s="11"/>
      <c r="F635" s="21"/>
      <c r="G635" s="11"/>
      <c r="H635" s="21"/>
      <c r="I635" s="11"/>
      <c r="J635" s="21"/>
      <c r="K635" s="11"/>
      <c r="L635" s="21"/>
      <c r="M635" s="11"/>
      <c r="N635" s="21"/>
      <c r="O635" s="37"/>
      <c r="P635" s="40"/>
    </row>
    <row r="636" spans="1:16" ht="11.25" customHeight="1" x14ac:dyDescent="0.2">
      <c r="B636" s="21"/>
      <c r="C636" s="11"/>
      <c r="D636" s="21"/>
      <c r="E636" s="11"/>
      <c r="F636" s="21"/>
      <c r="G636" s="11"/>
      <c r="H636" s="21"/>
      <c r="I636" s="11"/>
      <c r="J636" s="21"/>
      <c r="K636" s="11"/>
      <c r="L636" s="21"/>
      <c r="M636" s="11"/>
      <c r="N636" s="21"/>
      <c r="O636" s="37"/>
      <c r="P636" s="40"/>
    </row>
    <row r="637" spans="1:16" ht="11.25" customHeight="1" x14ac:dyDescent="0.2">
      <c r="B637" s="22"/>
      <c r="C637" s="13"/>
      <c r="D637" s="22"/>
      <c r="E637" s="13"/>
      <c r="F637" s="22"/>
      <c r="G637" s="13"/>
      <c r="H637" s="22"/>
      <c r="I637" s="13"/>
      <c r="J637" s="22"/>
      <c r="K637" s="13"/>
      <c r="L637" s="22"/>
      <c r="M637" s="13"/>
      <c r="N637" s="22"/>
      <c r="O637" s="38"/>
      <c r="P637" s="40"/>
    </row>
    <row r="638" spans="1:16" ht="11.25" customHeight="1" x14ac:dyDescent="0.2">
      <c r="A638" s="67" t="s">
        <v>301</v>
      </c>
      <c r="B638" s="48" t="s">
        <v>9</v>
      </c>
      <c r="C638" s="49">
        <f>SUM(C633:C637)</f>
        <v>0</v>
      </c>
      <c r="D638" s="23"/>
      <c r="E638" s="49">
        <f>SUM(E633:E637)</f>
        <v>0</v>
      </c>
      <c r="F638" s="23"/>
      <c r="G638" s="49">
        <f>SUM(G633:G637)</f>
        <v>0</v>
      </c>
      <c r="H638" s="23"/>
      <c r="I638" s="49">
        <f>SUM(I633:I637)</f>
        <v>0</v>
      </c>
      <c r="J638" s="23"/>
      <c r="K638" s="49">
        <f>SUM(K633:K637)</f>
        <v>0</v>
      </c>
      <c r="L638" s="23"/>
      <c r="M638" s="49">
        <f>SUM(M633:M637)</f>
        <v>0</v>
      </c>
      <c r="N638" s="23"/>
      <c r="O638" s="50">
        <f>SUM(O633:O637)</f>
        <v>0</v>
      </c>
      <c r="P638" s="51">
        <f ca="1">SUMIF(B631:N631,"&gt;="&amp;15,C638:O638)</f>
        <v>0</v>
      </c>
    </row>
    <row r="639" spans="1:16" ht="17.25" customHeight="1" x14ac:dyDescent="0.2"/>
    <row r="640" spans="1:16" ht="12" customHeight="1" x14ac:dyDescent="0.2">
      <c r="A640" s="67" t="s">
        <v>90</v>
      </c>
      <c r="B640" s="79" t="s">
        <v>27</v>
      </c>
      <c r="C640" s="79"/>
      <c r="D640" s="79"/>
      <c r="E640" s="79"/>
      <c r="F640"/>
      <c r="G640" s="4"/>
      <c r="H640"/>
      <c r="I640" s="4"/>
      <c r="J640"/>
      <c r="K640" s="4"/>
      <c r="L640" s="80" t="s">
        <v>15</v>
      </c>
      <c r="M640" s="80"/>
      <c r="N640" s="80" t="s">
        <v>16</v>
      </c>
      <c r="O640" s="80"/>
      <c r="P640"/>
    </row>
    <row r="641" spans="1:16" ht="25.5" customHeight="1" x14ac:dyDescent="0.2">
      <c r="A641" s="67" t="s">
        <v>109</v>
      </c>
      <c r="B641" s="79"/>
      <c r="C641" s="79"/>
      <c r="D641" s="79"/>
      <c r="E641" s="79"/>
      <c r="F641" s="3" t="str">
        <f ca="1">IFERROR(WEEKDAY(DATEVALUE(B640&amp;" 1, "&amp;Year1)),"")</f>
        <v/>
      </c>
      <c r="G641" s="4"/>
      <c r="H641"/>
      <c r="I641" s="7"/>
      <c r="J641" s="8"/>
      <c r="K641" s="4"/>
      <c r="L641" s="81">
        <f ca="1">SUM(P651,P660,P669,P678,P687,P696)</f>
        <v>0</v>
      </c>
      <c r="M641" s="82"/>
      <c r="N641" s="81">
        <f ca="1">SUM(P:P)</f>
        <v>439.95</v>
      </c>
      <c r="O641" s="83"/>
      <c r="P641"/>
    </row>
    <row r="642" spans="1:16" ht="9" customHeight="1" x14ac:dyDescent="0.2">
      <c r="A642" s="67" t="s">
        <v>371</v>
      </c>
      <c r="B642" s="70">
        <v>1</v>
      </c>
      <c r="C642" s="70"/>
      <c r="D642" s="70">
        <v>2</v>
      </c>
      <c r="E642" s="70"/>
      <c r="F642" s="70">
        <v>3</v>
      </c>
      <c r="G642" s="70"/>
      <c r="H642" s="70">
        <v>4</v>
      </c>
      <c r="I642" s="70"/>
      <c r="J642" s="70">
        <v>5</v>
      </c>
      <c r="K642" s="70"/>
      <c r="L642" s="70">
        <v>6</v>
      </c>
      <c r="M642" s="70"/>
      <c r="N642" s="70">
        <v>7</v>
      </c>
      <c r="O642" s="70"/>
      <c r="P642" s="2"/>
    </row>
    <row r="643" spans="1:16" ht="15" customHeight="1" x14ac:dyDescent="0.2">
      <c r="A643" s="67" t="s">
        <v>110</v>
      </c>
      <c r="B643" s="71" t="s">
        <v>0</v>
      </c>
      <c r="C643" s="72"/>
      <c r="D643" s="73" t="s">
        <v>1</v>
      </c>
      <c r="E643" s="74" t="e">
        <f ca="1">IF(WEEKDAY(DATEVALUE(Month1&amp;" 1, "&amp;Year1))=COLUMN(#REF!),1,IF(LEN(C643)&gt;0,C643+1,""))</f>
        <v>#VALUE!</v>
      </c>
      <c r="F643" s="72" t="s">
        <v>2</v>
      </c>
      <c r="G643" s="72" t="e">
        <f ca="1">IF(WEEKDAY(DATEVALUE(Month1&amp;" 1, "&amp;Year1))=COLUMN(#REF!),1,IF(LEN(E643)&gt;0,E643+1,""))</f>
        <v>#VALUE!</v>
      </c>
      <c r="H643" s="73" t="s">
        <v>3</v>
      </c>
      <c r="I643" s="74" t="e">
        <f ca="1">IF(WEEKDAY(DATEVALUE(Month1&amp;" 1, "&amp;Year1))=COLUMN(#REF!),1,IF(LEN(G643)&gt;0,G643+1,""))</f>
        <v>#VALUE!</v>
      </c>
      <c r="J643" s="75" t="s">
        <v>4</v>
      </c>
      <c r="K643" s="76" t="e">
        <f ca="1">IF(WEEKDAY(DATEVALUE(Month1&amp;" 1, "&amp;Year1))=COLUMN(#REF!),1,IF(LEN(I643)&gt;0,I643+1,""))</f>
        <v>#VALUE!</v>
      </c>
      <c r="L643" s="77" t="s">
        <v>5</v>
      </c>
      <c r="M643" s="78" t="e">
        <f ca="1">IF(WEEKDAY(DATEVALUE(Month1&amp;" 1, "&amp;Year1))=COLUMN(#REF!),1,IF(LEN(K643)&gt;0,K643+1,""))</f>
        <v>#VALUE!</v>
      </c>
      <c r="N643" s="77" t="s">
        <v>6</v>
      </c>
      <c r="O643" s="78" t="e">
        <f ca="1">IF(WEEKDAY(DATEVALUE(Month1&amp;" 1, "&amp;Year1))=COLUMN(#REF!),1,IF(LEN(M643)&gt;0,M643+1,""))</f>
        <v>#VALUE!</v>
      </c>
      <c r="P643" s="64" t="s">
        <v>7</v>
      </c>
    </row>
    <row r="644" spans="1:16" ht="15" customHeight="1" x14ac:dyDescent="0.2">
      <c r="A644" s="67" t="s">
        <v>127</v>
      </c>
      <c r="B644" s="17">
        <f ca="1">DAY(IF(DAY(DecSun1)=1,DecSun1-6,DecSun1+1))</f>
        <v>25</v>
      </c>
      <c r="C644" s="19"/>
      <c r="D644" s="25">
        <f ca="1">DAY(IF(DAY(DecSun1)=1,DecSun1-5,DecSun1+2))</f>
        <v>26</v>
      </c>
      <c r="E644" s="19"/>
      <c r="F644" s="25">
        <f ca="1">DAY(IF(DAY(DecSun1)=1,DecSun1-4,DecSun1+3))</f>
        <v>27</v>
      </c>
      <c r="G644" s="19"/>
      <c r="H644" s="25">
        <f ca="1">DAY(IF(DAY(DecSun1)=1,DecSun1-3,DecSun1+4))</f>
        <v>28</v>
      </c>
      <c r="I644" s="19"/>
      <c r="J644" s="25">
        <f ca="1">DAY(IF(DAY(DecSun1)=1,DecSun1-2,DecSun1+5))</f>
        <v>29</v>
      </c>
      <c r="K644" s="19"/>
      <c r="L644" s="25">
        <f ca="1">DAY(IF(DAY(DecSun1)=1,DecSun1-1,DecSun1+6))</f>
        <v>30</v>
      </c>
      <c r="M644" s="19"/>
      <c r="N644" s="32">
        <f ca="1">DAY(IF(DAY(DecSun1)=1,DecSun1,DecSun1+7))</f>
        <v>1</v>
      </c>
      <c r="O644" s="18"/>
      <c r="P644" s="39"/>
    </row>
    <row r="645" spans="1:16" ht="11.25" customHeight="1" x14ac:dyDescent="0.2">
      <c r="A645" s="67" t="s">
        <v>133</v>
      </c>
      <c r="B645" s="63" t="s">
        <v>12</v>
      </c>
      <c r="C645" s="58" t="s">
        <v>13</v>
      </c>
      <c r="D645" s="57" t="s">
        <v>12</v>
      </c>
      <c r="E645" s="58" t="s">
        <v>13</v>
      </c>
      <c r="F645" s="57" t="s">
        <v>12</v>
      </c>
      <c r="G645" s="58" t="s">
        <v>13</v>
      </c>
      <c r="H645" s="57" t="s">
        <v>12</v>
      </c>
      <c r="I645" s="58" t="s">
        <v>13</v>
      </c>
      <c r="J645" s="57" t="s">
        <v>12</v>
      </c>
      <c r="K645" s="58" t="s">
        <v>13</v>
      </c>
      <c r="L645" s="57" t="s">
        <v>12</v>
      </c>
      <c r="M645" s="58" t="s">
        <v>13</v>
      </c>
      <c r="N645" s="59" t="s">
        <v>12</v>
      </c>
      <c r="O645" s="60" t="s">
        <v>13</v>
      </c>
      <c r="P645" s="40"/>
    </row>
    <row r="646" spans="1:16" ht="11.25" customHeight="1" x14ac:dyDescent="0.2">
      <c r="A646" s="67" t="s">
        <v>372</v>
      </c>
      <c r="B646" s="20"/>
      <c r="C646" s="10"/>
      <c r="D646" s="24"/>
      <c r="E646" s="10"/>
      <c r="F646" s="20"/>
      <c r="G646" s="10"/>
      <c r="H646" s="20"/>
      <c r="I646" s="10"/>
      <c r="J646" s="20"/>
      <c r="K646" s="10"/>
      <c r="L646" s="20"/>
      <c r="M646" s="10"/>
      <c r="N646" s="20"/>
      <c r="O646" s="36"/>
      <c r="P646" s="40"/>
    </row>
    <row r="647" spans="1:16" ht="11.25" customHeight="1" x14ac:dyDescent="0.2">
      <c r="B647" s="21"/>
      <c r="C647" s="11"/>
      <c r="D647" s="21"/>
      <c r="E647" s="11"/>
      <c r="F647" s="21"/>
      <c r="G647" s="11"/>
      <c r="H647" s="21"/>
      <c r="I647" s="11"/>
      <c r="J647" s="21"/>
      <c r="K647" s="11"/>
      <c r="L647" s="21"/>
      <c r="M647" s="11"/>
      <c r="N647" s="21"/>
      <c r="O647" s="37"/>
      <c r="P647" s="40"/>
    </row>
    <row r="648" spans="1:16" ht="11.25" customHeight="1" x14ac:dyDescent="0.2">
      <c r="B648" s="21"/>
      <c r="C648" s="11"/>
      <c r="D648" s="21"/>
      <c r="E648" s="11"/>
      <c r="F648" s="21"/>
      <c r="G648" s="11"/>
      <c r="H648" s="21"/>
      <c r="I648" s="11"/>
      <c r="J648" s="21"/>
      <c r="K648" s="11"/>
      <c r="L648" s="21"/>
      <c r="M648" s="11"/>
      <c r="N648" s="21"/>
      <c r="O648" s="37"/>
      <c r="P648" s="40"/>
    </row>
    <row r="649" spans="1:16" ht="11.25" customHeight="1" x14ac:dyDescent="0.2">
      <c r="B649" s="21"/>
      <c r="C649" s="11"/>
      <c r="D649" s="21"/>
      <c r="E649" s="11"/>
      <c r="F649" s="21"/>
      <c r="G649" s="11"/>
      <c r="H649" s="21"/>
      <c r="I649" s="11"/>
      <c r="J649" s="21"/>
      <c r="K649" s="11"/>
      <c r="L649" s="21"/>
      <c r="M649" s="11"/>
      <c r="N649" s="21"/>
      <c r="O649" s="37"/>
      <c r="P649" s="40"/>
    </row>
    <row r="650" spans="1:16" ht="11.25" customHeight="1" x14ac:dyDescent="0.2">
      <c r="B650" s="22"/>
      <c r="C650" s="13"/>
      <c r="D650" s="22"/>
      <c r="E650" s="13"/>
      <c r="F650" s="22"/>
      <c r="G650" s="13"/>
      <c r="H650" s="22"/>
      <c r="I650" s="13"/>
      <c r="J650" s="22"/>
      <c r="K650" s="13"/>
      <c r="L650" s="22"/>
      <c r="M650" s="13"/>
      <c r="N650" s="22"/>
      <c r="O650" s="38"/>
      <c r="P650" s="40"/>
    </row>
    <row r="651" spans="1:16" ht="11.25" customHeight="1" x14ac:dyDescent="0.2">
      <c r="A651" s="67" t="s">
        <v>300</v>
      </c>
      <c r="B651" s="48" t="s">
        <v>9</v>
      </c>
      <c r="C651" s="49">
        <f>SUM(C646:C650)</f>
        <v>0</v>
      </c>
      <c r="D651" s="48"/>
      <c r="E651" s="49">
        <f>SUM(E646:E650)</f>
        <v>0</v>
      </c>
      <c r="F651" s="48"/>
      <c r="G651" s="49">
        <f>SUM(G646:G650)</f>
        <v>0</v>
      </c>
      <c r="H651" s="48"/>
      <c r="I651" s="49">
        <f>SUM(I646:I650)</f>
        <v>0</v>
      </c>
      <c r="J651" s="48"/>
      <c r="K651" s="49">
        <f>SUM(K646:K650)</f>
        <v>0</v>
      </c>
      <c r="L651" s="48"/>
      <c r="M651" s="49">
        <f>SUM(M646:M650)</f>
        <v>0</v>
      </c>
      <c r="N651" s="48"/>
      <c r="O651" s="50">
        <f>SUM(O646:O650)</f>
        <v>0</v>
      </c>
      <c r="P651" s="51">
        <f ca="1">SUMIF(B644:N644,"&lt;8",C651:O651)</f>
        <v>0</v>
      </c>
    </row>
    <row r="652" spans="1:16" x14ac:dyDescent="0.2">
      <c r="B652" s="6"/>
      <c r="C652" s="9"/>
      <c r="D652" s="9"/>
      <c r="E652" s="9"/>
      <c r="F652" s="9"/>
      <c r="G652" s="9"/>
      <c r="H652" s="9"/>
      <c r="I652" s="9"/>
      <c r="J652" s="9"/>
      <c r="K652" s="9"/>
      <c r="L652" s="9"/>
      <c r="M652" s="9"/>
      <c r="N652" s="9"/>
      <c r="O652" s="9"/>
      <c r="P652" s="6"/>
    </row>
    <row r="653" spans="1:16" ht="15" customHeight="1" x14ac:dyDescent="0.2">
      <c r="A653" s="67" t="s">
        <v>290</v>
      </c>
      <c r="B653" s="15">
        <f ca="1">N644+1</f>
        <v>2</v>
      </c>
      <c r="C653" s="16"/>
      <c r="D653" s="15">
        <f ca="1">B653+1</f>
        <v>3</v>
      </c>
      <c r="E653" s="16"/>
      <c r="F653" s="15">
        <f ca="1">D653+1</f>
        <v>4</v>
      </c>
      <c r="G653" s="16"/>
      <c r="H653" s="15">
        <f ca="1">F653+1</f>
        <v>5</v>
      </c>
      <c r="I653" s="16"/>
      <c r="J653" s="15">
        <f ca="1">H653+1</f>
        <v>6</v>
      </c>
      <c r="K653" s="16"/>
      <c r="L653" s="15">
        <f ca="1">J653+1</f>
        <v>7</v>
      </c>
      <c r="M653" s="16"/>
      <c r="N653" s="15">
        <f ca="1">L653+1</f>
        <v>8</v>
      </c>
      <c r="O653" s="16"/>
      <c r="P653" s="41"/>
    </row>
    <row r="654" spans="1:16" ht="11.25" customHeight="1" x14ac:dyDescent="0.2">
      <c r="A654" s="67" t="s">
        <v>132</v>
      </c>
      <c r="B654" s="59" t="s">
        <v>12</v>
      </c>
      <c r="C654" s="61" t="s">
        <v>13</v>
      </c>
      <c r="D654" s="59" t="s">
        <v>12</v>
      </c>
      <c r="E654" s="61" t="s">
        <v>13</v>
      </c>
      <c r="F654" s="59" t="s">
        <v>12</v>
      </c>
      <c r="G654" s="61" t="s">
        <v>13</v>
      </c>
      <c r="H654" s="59" t="s">
        <v>12</v>
      </c>
      <c r="I654" s="61" t="s">
        <v>13</v>
      </c>
      <c r="J654" s="59" t="s">
        <v>12</v>
      </c>
      <c r="K654" s="61" t="s">
        <v>13</v>
      </c>
      <c r="L654" s="59" t="s">
        <v>12</v>
      </c>
      <c r="M654" s="61" t="s">
        <v>13</v>
      </c>
      <c r="N654" s="59" t="s">
        <v>12</v>
      </c>
      <c r="O654" s="62" t="s">
        <v>13</v>
      </c>
      <c r="P654" s="40"/>
    </row>
    <row r="655" spans="1:16" ht="11.25" customHeight="1" x14ac:dyDescent="0.2">
      <c r="A655" s="67" t="s">
        <v>240</v>
      </c>
      <c r="B655" s="26"/>
      <c r="C655" s="10"/>
      <c r="D655" s="29"/>
      <c r="E655" s="10"/>
      <c r="F655" s="29"/>
      <c r="G655" s="10"/>
      <c r="H655" s="29"/>
      <c r="I655" s="10"/>
      <c r="J655" s="29"/>
      <c r="K655" s="10"/>
      <c r="L655" s="29"/>
      <c r="M655" s="10"/>
      <c r="N655" s="29"/>
      <c r="O655" s="36"/>
      <c r="P655" s="40"/>
    </row>
    <row r="656" spans="1:16" ht="11.25" customHeight="1" x14ac:dyDescent="0.2">
      <c r="B656" s="27"/>
      <c r="C656" s="11"/>
      <c r="D656" s="30"/>
      <c r="E656" s="11"/>
      <c r="F656" s="30"/>
      <c r="G656" s="11"/>
      <c r="H656" s="30"/>
      <c r="I656" s="11"/>
      <c r="J656" s="30"/>
      <c r="K656" s="11"/>
      <c r="L656" s="30"/>
      <c r="M656" s="11"/>
      <c r="N656" s="30"/>
      <c r="O656" s="37"/>
      <c r="P656" s="40"/>
    </row>
    <row r="657" spans="1:16" ht="11.25" customHeight="1" x14ac:dyDescent="0.2">
      <c r="B657" s="27"/>
      <c r="C657" s="11"/>
      <c r="D657" s="30"/>
      <c r="E657" s="11"/>
      <c r="F657" s="30"/>
      <c r="G657" s="11"/>
      <c r="H657" s="30"/>
      <c r="I657" s="11"/>
      <c r="J657" s="30"/>
      <c r="K657" s="11"/>
      <c r="L657" s="30"/>
      <c r="M657" s="11"/>
      <c r="N657" s="30"/>
      <c r="O657" s="37"/>
      <c r="P657" s="40"/>
    </row>
    <row r="658" spans="1:16" ht="11.25" customHeight="1" x14ac:dyDescent="0.2">
      <c r="B658" s="27"/>
      <c r="C658" s="11"/>
      <c r="D658" s="30"/>
      <c r="E658" s="11"/>
      <c r="F658" s="30"/>
      <c r="G658" s="11"/>
      <c r="H658" s="30"/>
      <c r="I658" s="11"/>
      <c r="J658" s="30"/>
      <c r="K658" s="11"/>
      <c r="L658" s="30"/>
      <c r="M658" s="11"/>
      <c r="N658" s="30"/>
      <c r="O658" s="37"/>
      <c r="P658" s="40"/>
    </row>
    <row r="659" spans="1:16" ht="11.25" customHeight="1" x14ac:dyDescent="0.2">
      <c r="B659" s="28"/>
      <c r="C659" s="13"/>
      <c r="D659" s="31"/>
      <c r="E659" s="13"/>
      <c r="F659" s="31"/>
      <c r="G659" s="13"/>
      <c r="H659" s="31"/>
      <c r="I659" s="13"/>
      <c r="J659" s="31"/>
      <c r="K659" s="13"/>
      <c r="L659" s="31"/>
      <c r="M659" s="13"/>
      <c r="N659" s="31"/>
      <c r="O659" s="38"/>
      <c r="P659" s="40"/>
    </row>
    <row r="660" spans="1:16" ht="11.25" customHeight="1" x14ac:dyDescent="0.2">
      <c r="A660" s="67" t="s">
        <v>299</v>
      </c>
      <c r="B660" s="48" t="s">
        <v>9</v>
      </c>
      <c r="C660" s="49">
        <f>SUM(C655:C659)</f>
        <v>0</v>
      </c>
      <c r="D660" s="48"/>
      <c r="E660" s="49">
        <f>SUM(E655:E659)</f>
        <v>0</v>
      </c>
      <c r="F660" s="48"/>
      <c r="G660" s="49">
        <f>SUM(G655:G659)</f>
        <v>0</v>
      </c>
      <c r="H660" s="48"/>
      <c r="I660" s="49">
        <f>SUM(I655:I659)</f>
        <v>0</v>
      </c>
      <c r="J660" s="48"/>
      <c r="K660" s="49">
        <f>SUM(K655:K659)</f>
        <v>0</v>
      </c>
      <c r="L660" s="48"/>
      <c r="M660" s="49">
        <f>SUM(M655:M659)</f>
        <v>0</v>
      </c>
      <c r="N660" s="48"/>
      <c r="O660" s="50">
        <f>SUM(O655:O659)</f>
        <v>0</v>
      </c>
      <c r="P660" s="51">
        <f>SUM(C660,E660,G660,I660,K660,M660,O660)</f>
        <v>0</v>
      </c>
    </row>
    <row r="661" spans="1:16" x14ac:dyDescent="0.2">
      <c r="B661" s="6"/>
      <c r="C661" s="9"/>
      <c r="D661" s="9"/>
      <c r="E661" s="9"/>
      <c r="F661" s="9"/>
      <c r="G661" s="9"/>
      <c r="H661" s="9"/>
      <c r="I661" s="9"/>
      <c r="J661" s="9"/>
      <c r="K661" s="9"/>
      <c r="L661" s="9"/>
      <c r="M661" s="9"/>
      <c r="N661" s="9"/>
      <c r="O661" s="9"/>
      <c r="P661" s="6"/>
    </row>
    <row r="662" spans="1:16" ht="15" customHeight="1" x14ac:dyDescent="0.2">
      <c r="A662" s="67" t="s">
        <v>291</v>
      </c>
      <c r="B662" s="15">
        <f ca="1">N653+1</f>
        <v>9</v>
      </c>
      <c r="C662" s="16"/>
      <c r="D662" s="15">
        <f ca="1">B662+1</f>
        <v>10</v>
      </c>
      <c r="E662" s="16"/>
      <c r="F662" s="15">
        <f ca="1">D662+1</f>
        <v>11</v>
      </c>
      <c r="G662" s="16"/>
      <c r="H662" s="15">
        <f ca="1">F662+1</f>
        <v>12</v>
      </c>
      <c r="I662" s="16"/>
      <c r="J662" s="15">
        <f ca="1">H662+1</f>
        <v>13</v>
      </c>
      <c r="K662" s="16"/>
      <c r="L662" s="15">
        <f ca="1">J662+1</f>
        <v>14</v>
      </c>
      <c r="M662" s="16"/>
      <c r="N662" s="15">
        <f ca="1">L662+1</f>
        <v>15</v>
      </c>
      <c r="O662" s="16"/>
      <c r="P662" s="42"/>
    </row>
    <row r="663" spans="1:16" ht="11.25" customHeight="1" x14ac:dyDescent="0.2">
      <c r="A663" s="67" t="s">
        <v>131</v>
      </c>
      <c r="B663" s="59" t="s">
        <v>12</v>
      </c>
      <c r="C663" s="61" t="s">
        <v>13</v>
      </c>
      <c r="D663" s="59" t="s">
        <v>12</v>
      </c>
      <c r="E663" s="61" t="s">
        <v>13</v>
      </c>
      <c r="F663" s="59" t="s">
        <v>12</v>
      </c>
      <c r="G663" s="61" t="s">
        <v>13</v>
      </c>
      <c r="H663" s="59" t="s">
        <v>12</v>
      </c>
      <c r="I663" s="61" t="s">
        <v>13</v>
      </c>
      <c r="J663" s="59" t="s">
        <v>12</v>
      </c>
      <c r="K663" s="61" t="s">
        <v>13</v>
      </c>
      <c r="L663" s="59" t="s">
        <v>12</v>
      </c>
      <c r="M663" s="61" t="s">
        <v>13</v>
      </c>
      <c r="N663" s="59" t="s">
        <v>12</v>
      </c>
      <c r="O663" s="62" t="s">
        <v>13</v>
      </c>
      <c r="P663" s="40"/>
    </row>
    <row r="664" spans="1:16" ht="11.25" customHeight="1" x14ac:dyDescent="0.2">
      <c r="A664" s="67" t="s">
        <v>241</v>
      </c>
      <c r="B664" s="29"/>
      <c r="C664" s="10"/>
      <c r="D664" s="29"/>
      <c r="E664" s="10"/>
      <c r="F664" s="29"/>
      <c r="G664" s="10"/>
      <c r="H664" s="29"/>
      <c r="I664" s="10"/>
      <c r="J664" s="29"/>
      <c r="K664" s="10"/>
      <c r="L664" s="29"/>
      <c r="M664" s="10"/>
      <c r="N664" s="29"/>
      <c r="O664" s="36"/>
      <c r="P664" s="40"/>
    </row>
    <row r="665" spans="1:16" ht="11.25" customHeight="1" x14ac:dyDescent="0.2">
      <c r="B665" s="30"/>
      <c r="C665" s="11"/>
      <c r="D665" s="30"/>
      <c r="E665" s="11"/>
      <c r="F665" s="30"/>
      <c r="G665" s="11"/>
      <c r="H665" s="30"/>
      <c r="I665" s="11"/>
      <c r="J665" s="30"/>
      <c r="K665" s="11"/>
      <c r="L665" s="30"/>
      <c r="M665" s="11"/>
      <c r="N665" s="30"/>
      <c r="O665" s="37"/>
      <c r="P665" s="40"/>
    </row>
    <row r="666" spans="1:16" ht="11.25" customHeight="1" x14ac:dyDescent="0.2">
      <c r="B666" s="30"/>
      <c r="C666" s="11"/>
      <c r="D666" s="30"/>
      <c r="E666" s="11"/>
      <c r="F666" s="30"/>
      <c r="G666" s="11"/>
      <c r="H666" s="30"/>
      <c r="I666" s="11"/>
      <c r="J666" s="30"/>
      <c r="K666" s="11"/>
      <c r="L666" s="30"/>
      <c r="M666" s="11"/>
      <c r="N666" s="30"/>
      <c r="O666" s="37"/>
      <c r="P666" s="40"/>
    </row>
    <row r="667" spans="1:16" ht="11.25" customHeight="1" x14ac:dyDescent="0.2">
      <c r="B667" s="30"/>
      <c r="C667" s="11"/>
      <c r="D667" s="30"/>
      <c r="E667" s="11"/>
      <c r="F667" s="30"/>
      <c r="G667" s="11"/>
      <c r="H667" s="30"/>
      <c r="I667" s="11"/>
      <c r="J667" s="30"/>
      <c r="K667" s="11"/>
      <c r="L667" s="30"/>
      <c r="M667" s="11"/>
      <c r="N667" s="30"/>
      <c r="O667" s="37"/>
      <c r="P667" s="40"/>
    </row>
    <row r="668" spans="1:16" ht="11.25" customHeight="1" x14ac:dyDescent="0.2">
      <c r="B668" s="31"/>
      <c r="C668" s="13"/>
      <c r="D668" s="31"/>
      <c r="E668" s="13"/>
      <c r="F668" s="31"/>
      <c r="G668" s="13"/>
      <c r="H668" s="31"/>
      <c r="I668" s="13"/>
      <c r="J668" s="31"/>
      <c r="K668" s="13"/>
      <c r="L668" s="31"/>
      <c r="M668" s="13"/>
      <c r="N668" s="31"/>
      <c r="O668" s="38"/>
      <c r="P668" s="40"/>
    </row>
    <row r="669" spans="1:16" ht="11.25" customHeight="1" x14ac:dyDescent="0.2">
      <c r="A669" s="67" t="s">
        <v>298</v>
      </c>
      <c r="B669" s="52" t="s">
        <v>9</v>
      </c>
      <c r="C669" s="49">
        <f>SUM(C664:C668)</f>
        <v>0</v>
      </c>
      <c r="D669" s="48"/>
      <c r="E669" s="49">
        <f>SUM(E664:E668)</f>
        <v>0</v>
      </c>
      <c r="F669" s="48"/>
      <c r="G669" s="49">
        <f>SUM(G664:G668)</f>
        <v>0</v>
      </c>
      <c r="H669" s="48"/>
      <c r="I669" s="49">
        <f>SUM(I664:I668)</f>
        <v>0</v>
      </c>
      <c r="J669" s="48"/>
      <c r="K669" s="49">
        <f>SUM(K664:K668)</f>
        <v>0</v>
      </c>
      <c r="L669" s="48"/>
      <c r="M669" s="49">
        <f>SUM(M664:M668)</f>
        <v>0</v>
      </c>
      <c r="N669" s="48"/>
      <c r="O669" s="50">
        <f>SUM(O664:O668)</f>
        <v>0</v>
      </c>
      <c r="P669" s="51">
        <f>SUM(C669,E669,G669,I669,K669,M669,O669)</f>
        <v>0</v>
      </c>
    </row>
    <row r="670" spans="1:16" x14ac:dyDescent="0.2">
      <c r="B670" s="6"/>
      <c r="C670" s="9"/>
      <c r="D670" s="9"/>
      <c r="E670" s="9"/>
      <c r="F670" s="9"/>
      <c r="G670" s="9"/>
      <c r="H670" s="9"/>
      <c r="I670" s="9"/>
      <c r="J670" s="9"/>
      <c r="K670" s="9"/>
      <c r="L670" s="9"/>
      <c r="M670" s="9"/>
      <c r="N670" s="9"/>
      <c r="O670" s="9"/>
      <c r="P670" s="6"/>
    </row>
    <row r="671" spans="1:16" ht="15" customHeight="1" x14ac:dyDescent="0.2">
      <c r="A671" s="67" t="s">
        <v>292</v>
      </c>
      <c r="B671" s="15">
        <f ca="1">N662+1</f>
        <v>16</v>
      </c>
      <c r="C671" s="16"/>
      <c r="D671" s="15">
        <f ca="1">B671+1</f>
        <v>17</v>
      </c>
      <c r="E671" s="16"/>
      <c r="F671" s="15">
        <f ca="1">D671+1</f>
        <v>18</v>
      </c>
      <c r="G671" s="16"/>
      <c r="H671" s="15">
        <f ca="1">F671+1</f>
        <v>19</v>
      </c>
      <c r="I671" s="16"/>
      <c r="J671" s="15">
        <f ca="1">H671+1</f>
        <v>20</v>
      </c>
      <c r="K671" s="16"/>
      <c r="L671" s="15">
        <f ca="1">J671+1</f>
        <v>21</v>
      </c>
      <c r="M671" s="16"/>
      <c r="N671" s="15">
        <f ca="1">L671+1</f>
        <v>22</v>
      </c>
      <c r="O671" s="16"/>
      <c r="P671" s="42"/>
    </row>
    <row r="672" spans="1:16" ht="11.25" customHeight="1" x14ac:dyDescent="0.2">
      <c r="A672" s="67" t="s">
        <v>130</v>
      </c>
      <c r="B672" s="59" t="s">
        <v>12</v>
      </c>
      <c r="C672" s="61" t="s">
        <v>13</v>
      </c>
      <c r="D672" s="59" t="s">
        <v>12</v>
      </c>
      <c r="E672" s="61" t="s">
        <v>13</v>
      </c>
      <c r="F672" s="59" t="s">
        <v>12</v>
      </c>
      <c r="G672" s="61" t="s">
        <v>13</v>
      </c>
      <c r="H672" s="59" t="s">
        <v>12</v>
      </c>
      <c r="I672" s="61" t="s">
        <v>13</v>
      </c>
      <c r="J672" s="59" t="s">
        <v>12</v>
      </c>
      <c r="K672" s="61" t="s">
        <v>13</v>
      </c>
      <c r="L672" s="59" t="s">
        <v>12</v>
      </c>
      <c r="M672" s="61" t="s">
        <v>13</v>
      </c>
      <c r="N672" s="59" t="s">
        <v>12</v>
      </c>
      <c r="O672" s="62" t="s">
        <v>13</v>
      </c>
      <c r="P672" s="40"/>
    </row>
    <row r="673" spans="1:16" ht="11.25" customHeight="1" x14ac:dyDescent="0.2">
      <c r="A673" s="67" t="s">
        <v>242</v>
      </c>
      <c r="B673" s="29"/>
      <c r="C673" s="10"/>
      <c r="D673" s="29"/>
      <c r="E673" s="10"/>
      <c r="F673" s="29"/>
      <c r="G673" s="10"/>
      <c r="H673" s="29"/>
      <c r="I673" s="10"/>
      <c r="J673" s="29"/>
      <c r="K673" s="10"/>
      <c r="L673" s="29"/>
      <c r="M673" s="10"/>
      <c r="N673" s="29"/>
      <c r="O673" s="36"/>
      <c r="P673" s="40"/>
    </row>
    <row r="674" spans="1:16" ht="11.25" customHeight="1" x14ac:dyDescent="0.2">
      <c r="B674" s="30"/>
      <c r="C674" s="11"/>
      <c r="D674" s="30"/>
      <c r="E674" s="11"/>
      <c r="F674" s="30"/>
      <c r="G674" s="11"/>
      <c r="H674" s="30"/>
      <c r="I674" s="11"/>
      <c r="J674" s="30"/>
      <c r="K674" s="11"/>
      <c r="L674" s="30"/>
      <c r="M674" s="11"/>
      <c r="N674" s="30"/>
      <c r="O674" s="37"/>
      <c r="P674" s="40"/>
    </row>
    <row r="675" spans="1:16" ht="11.25" customHeight="1" x14ac:dyDescent="0.2">
      <c r="B675" s="30"/>
      <c r="C675" s="11"/>
      <c r="D675" s="30"/>
      <c r="E675" s="11"/>
      <c r="F675" s="30"/>
      <c r="G675" s="11"/>
      <c r="H675" s="30"/>
      <c r="I675" s="11"/>
      <c r="J675" s="30"/>
      <c r="K675" s="11"/>
      <c r="L675" s="30"/>
      <c r="M675" s="11"/>
      <c r="N675" s="30"/>
      <c r="O675" s="37"/>
      <c r="P675" s="40"/>
    </row>
    <row r="676" spans="1:16" ht="11.25" customHeight="1" x14ac:dyDescent="0.2">
      <c r="B676" s="30"/>
      <c r="C676" s="11"/>
      <c r="D676" s="30"/>
      <c r="E676" s="11"/>
      <c r="F676" s="30"/>
      <c r="G676" s="11"/>
      <c r="H676" s="30"/>
      <c r="I676" s="11"/>
      <c r="J676" s="30"/>
      <c r="K676" s="11"/>
      <c r="L676" s="30"/>
      <c r="M676" s="11"/>
      <c r="N676" s="30"/>
      <c r="O676" s="37"/>
      <c r="P676" s="40"/>
    </row>
    <row r="677" spans="1:16" ht="11.25" customHeight="1" x14ac:dyDescent="0.2">
      <c r="B677" s="31"/>
      <c r="C677" s="13"/>
      <c r="D677" s="31"/>
      <c r="E677" s="13"/>
      <c r="F677" s="31"/>
      <c r="G677" s="13"/>
      <c r="H677" s="31"/>
      <c r="I677" s="13"/>
      <c r="J677" s="31"/>
      <c r="K677" s="13"/>
      <c r="L677" s="31"/>
      <c r="M677" s="13"/>
      <c r="N677" s="31"/>
      <c r="O677" s="38"/>
      <c r="P677" s="40"/>
    </row>
    <row r="678" spans="1:16" ht="11.25" customHeight="1" x14ac:dyDescent="0.2">
      <c r="A678" s="67" t="s">
        <v>297</v>
      </c>
      <c r="B678" s="48" t="s">
        <v>9</v>
      </c>
      <c r="C678" s="49">
        <f>SUM(C673:C677)</f>
        <v>0</v>
      </c>
      <c r="D678" s="48"/>
      <c r="E678" s="49">
        <f>SUM(E673:E677)</f>
        <v>0</v>
      </c>
      <c r="F678" s="48"/>
      <c r="G678" s="49">
        <f>SUM(G673:G677)</f>
        <v>0</v>
      </c>
      <c r="H678" s="48"/>
      <c r="I678" s="49">
        <f>SUM(I673:I677)</f>
        <v>0</v>
      </c>
      <c r="J678" s="48"/>
      <c r="K678" s="49">
        <f>SUM(K673:K677)</f>
        <v>0</v>
      </c>
      <c r="L678" s="48"/>
      <c r="M678" s="49">
        <f>SUM(M673:M677)</f>
        <v>0</v>
      </c>
      <c r="N678" s="48"/>
      <c r="O678" s="50">
        <f>SUM(O673:O677)</f>
        <v>0</v>
      </c>
      <c r="P678" s="51">
        <f>SUM(C678,E678,G678,I678,K678,M678,O678)</f>
        <v>0</v>
      </c>
    </row>
    <row r="679" spans="1:16" x14ac:dyDescent="0.2">
      <c r="B679" s="6"/>
      <c r="C679" s="9"/>
      <c r="D679" s="9"/>
      <c r="E679" s="9"/>
      <c r="F679" s="9"/>
      <c r="G679" s="9"/>
      <c r="H679" s="9"/>
      <c r="I679" s="9"/>
      <c r="J679" s="9"/>
      <c r="K679" s="9"/>
      <c r="L679" s="9"/>
      <c r="M679" s="9"/>
      <c r="N679" s="9"/>
      <c r="O679" s="9"/>
      <c r="P679" s="6"/>
    </row>
    <row r="680" spans="1:16" ht="15" customHeight="1" x14ac:dyDescent="0.2">
      <c r="A680" s="67" t="s">
        <v>293</v>
      </c>
      <c r="B680" s="15">
        <f ca="1">DAY(IF(DAY(DecSun1)=1,DecSun1+22,DecSun1+29))</f>
        <v>23</v>
      </c>
      <c r="C680" s="16"/>
      <c r="D680" s="15">
        <f ca="1">DAY(IF(DAY(DecSun1)=1,DecSun1+23,DecSun1+30))</f>
        <v>24</v>
      </c>
      <c r="E680" s="16"/>
      <c r="F680" s="15">
        <f ca="1">DAY(IF(DAY(DecSun1)=1,DecSun1+24,DecSun1+31))</f>
        <v>25</v>
      </c>
      <c r="G680" s="16"/>
      <c r="H680" s="15">
        <f ca="1">DAY(IF(DAY(DecSun1)=1,DecSun1+25,DecSun1+32))</f>
        <v>26</v>
      </c>
      <c r="I680" s="16"/>
      <c r="J680" s="15">
        <f ca="1">DAY(IF(DAY(DecSun1)=1,DecSun1+26,DecSun1+33))</f>
        <v>27</v>
      </c>
      <c r="K680" s="16"/>
      <c r="L680" s="15">
        <f ca="1">DAY(IF(DAY(DecSun1)=1,DecSun1+27,DecSun1+34))</f>
        <v>28</v>
      </c>
      <c r="M680" s="16"/>
      <c r="N680" s="15">
        <f ca="1">DAY(IF(DAY(DecSun1)=1,DecSun1+28,DecSun1+35))</f>
        <v>29</v>
      </c>
      <c r="O680" s="16"/>
      <c r="P680" s="43"/>
    </row>
    <row r="681" spans="1:16" ht="11.25" customHeight="1" x14ac:dyDescent="0.2">
      <c r="A681" s="67" t="s">
        <v>129</v>
      </c>
      <c r="B681" s="59" t="s">
        <v>12</v>
      </c>
      <c r="C681" s="61" t="s">
        <v>13</v>
      </c>
      <c r="D681" s="59" t="s">
        <v>12</v>
      </c>
      <c r="E681" s="61" t="s">
        <v>13</v>
      </c>
      <c r="F681" s="59" t="s">
        <v>12</v>
      </c>
      <c r="G681" s="61" t="s">
        <v>13</v>
      </c>
      <c r="H681" s="59" t="s">
        <v>12</v>
      </c>
      <c r="I681" s="61" t="s">
        <v>13</v>
      </c>
      <c r="J681" s="59" t="s">
        <v>12</v>
      </c>
      <c r="K681" s="61" t="s">
        <v>13</v>
      </c>
      <c r="L681" s="59" t="s">
        <v>12</v>
      </c>
      <c r="M681" s="61" t="s">
        <v>13</v>
      </c>
      <c r="N681" s="59" t="s">
        <v>12</v>
      </c>
      <c r="O681" s="62" t="s">
        <v>13</v>
      </c>
      <c r="P681" s="40"/>
    </row>
    <row r="682" spans="1:16" ht="11.25" customHeight="1" x14ac:dyDescent="0.2">
      <c r="A682" s="67" t="s">
        <v>243</v>
      </c>
      <c r="B682" s="20"/>
      <c r="C682" s="10"/>
      <c r="D682" s="24"/>
      <c r="E682" s="10"/>
      <c r="F682" s="20"/>
      <c r="G682" s="10"/>
      <c r="H682" s="20"/>
      <c r="I682" s="10"/>
      <c r="J682" s="20"/>
      <c r="K682" s="10"/>
      <c r="L682" s="20"/>
      <c r="M682" s="10"/>
      <c r="N682" s="33"/>
      <c r="O682" s="44"/>
      <c r="P682" s="40"/>
    </row>
    <row r="683" spans="1:16" ht="11.25" customHeight="1" x14ac:dyDescent="0.2">
      <c r="B683" s="21"/>
      <c r="C683" s="11"/>
      <c r="D683" s="21"/>
      <c r="E683" s="11"/>
      <c r="F683" s="21"/>
      <c r="G683" s="11"/>
      <c r="H683" s="21"/>
      <c r="I683" s="11"/>
      <c r="J683" s="21"/>
      <c r="K683" s="11"/>
      <c r="L683" s="21"/>
      <c r="M683" s="11"/>
      <c r="N683" s="34"/>
      <c r="O683" s="45"/>
      <c r="P683" s="40"/>
    </row>
    <row r="684" spans="1:16" ht="11.25" customHeight="1" x14ac:dyDescent="0.2">
      <c r="B684" s="21"/>
      <c r="C684" s="11"/>
      <c r="D684" s="21"/>
      <c r="E684" s="11"/>
      <c r="F684" s="21"/>
      <c r="G684" s="11"/>
      <c r="H684" s="21"/>
      <c r="I684" s="11"/>
      <c r="J684" s="21"/>
      <c r="K684" s="11"/>
      <c r="L684" s="21"/>
      <c r="M684" s="11"/>
      <c r="N684" s="34"/>
      <c r="O684" s="45"/>
      <c r="P684" s="40"/>
    </row>
    <row r="685" spans="1:16" ht="11.25" customHeight="1" x14ac:dyDescent="0.2">
      <c r="B685" s="21"/>
      <c r="C685" s="11"/>
      <c r="D685" s="21"/>
      <c r="E685" s="11"/>
      <c r="F685" s="21"/>
      <c r="G685" s="11"/>
      <c r="H685" s="21"/>
      <c r="I685" s="11"/>
      <c r="J685" s="21"/>
      <c r="K685" s="11"/>
      <c r="L685" s="21"/>
      <c r="M685" s="11"/>
      <c r="N685" s="34"/>
      <c r="O685" s="45"/>
      <c r="P685" s="40"/>
    </row>
    <row r="686" spans="1:16" ht="11.25" customHeight="1" x14ac:dyDescent="0.2">
      <c r="B686" s="22"/>
      <c r="C686" s="13"/>
      <c r="D686" s="22"/>
      <c r="E686" s="13"/>
      <c r="F686" s="22"/>
      <c r="G686" s="13"/>
      <c r="H686" s="22"/>
      <c r="I686" s="13"/>
      <c r="J686" s="22"/>
      <c r="K686" s="13"/>
      <c r="L686" s="22"/>
      <c r="M686" s="13"/>
      <c r="N686" s="35"/>
      <c r="O686" s="46"/>
      <c r="P686" s="40"/>
    </row>
    <row r="687" spans="1:16" ht="11.25" customHeight="1" x14ac:dyDescent="0.2">
      <c r="A687" s="67" t="s">
        <v>296</v>
      </c>
      <c r="B687" s="48" t="s">
        <v>9</v>
      </c>
      <c r="C687" s="49">
        <f>SUM(C682:C686)</f>
        <v>0</v>
      </c>
      <c r="D687" s="48"/>
      <c r="E687" s="49">
        <f>SUM(E682:E686)</f>
        <v>0</v>
      </c>
      <c r="F687" s="48"/>
      <c r="G687" s="49">
        <f>SUM(G682:G686)</f>
        <v>0</v>
      </c>
      <c r="H687" s="48"/>
      <c r="I687" s="49">
        <f>SUM(I682:I686)</f>
        <v>0</v>
      </c>
      <c r="J687" s="48"/>
      <c r="K687" s="49">
        <f>SUM(K682:K686)</f>
        <v>0</v>
      </c>
      <c r="L687" s="48"/>
      <c r="M687" s="49">
        <f>SUM(M682:M686)</f>
        <v>0</v>
      </c>
      <c r="N687" s="48"/>
      <c r="O687" s="50">
        <f>SUM(O682:O686)</f>
        <v>0</v>
      </c>
      <c r="P687" s="51">
        <f ca="1">SUMIF(B680:N680,"&gt;="&amp;15,C687:O687)</f>
        <v>0</v>
      </c>
    </row>
    <row r="688" spans="1:16" x14ac:dyDescent="0.2">
      <c r="B688" s="6"/>
      <c r="C688" s="9"/>
      <c r="D688" s="9"/>
      <c r="E688" s="9"/>
      <c r="F688" s="9"/>
      <c r="G688" s="9"/>
      <c r="H688" s="9"/>
      <c r="I688" s="9"/>
      <c r="J688" s="9"/>
      <c r="K688" s="9"/>
      <c r="L688" s="9"/>
      <c r="M688" s="9"/>
      <c r="N688" s="9"/>
      <c r="O688" s="9"/>
      <c r="P688" s="6"/>
    </row>
    <row r="689" spans="1:16" ht="15" customHeight="1" x14ac:dyDescent="0.2">
      <c r="A689" s="67" t="s">
        <v>294</v>
      </c>
      <c r="B689" s="15">
        <f ca="1">DAY(IF(DAY(DecSun1)=1,DecSun1+29,DecSun1+36))</f>
        <v>30</v>
      </c>
      <c r="C689" s="14"/>
      <c r="D689" s="15">
        <f ca="1">DAY(IF(DAY(DecSun1)=1,DecSun1+30,DecSun1+37))</f>
        <v>31</v>
      </c>
      <c r="E689" s="16"/>
      <c r="F689" s="12">
        <f ca="1">DAY(IF(DAY(DecSun1)=1,DecSun1+31,DecSun1+38))</f>
        <v>1</v>
      </c>
      <c r="G689" s="16"/>
      <c r="H689" s="15">
        <f ca="1">DAY(IF(DAY(DecSun1)=1,DecSun1+32,DecSun1+39))</f>
        <v>2</v>
      </c>
      <c r="I689" s="16"/>
      <c r="J689" s="15">
        <f ca="1">DAY(IF(DAY(DecSun1)=1,DecSun1+33,DecSun1+40))</f>
        <v>3</v>
      </c>
      <c r="K689" s="16"/>
      <c r="L689" s="15">
        <f ca="1">DAY(IF(DAY(DecSun1)=1,DecSun1+34,DecSun1+41))</f>
        <v>4</v>
      </c>
      <c r="M689" s="16"/>
      <c r="N689" s="15">
        <f ca="1">DAY(IF(DAY(DecSun1)=1,DecSun1+35,DecSun1+42))</f>
        <v>5</v>
      </c>
      <c r="O689" s="16"/>
      <c r="P689" s="43"/>
    </row>
    <row r="690" spans="1:16" ht="11.25" customHeight="1" x14ac:dyDescent="0.2">
      <c r="A690" s="67" t="s">
        <v>128</v>
      </c>
      <c r="B690" s="59" t="s">
        <v>12</v>
      </c>
      <c r="C690" s="61" t="s">
        <v>13</v>
      </c>
      <c r="D690" s="59" t="s">
        <v>12</v>
      </c>
      <c r="E690" s="61" t="s">
        <v>13</v>
      </c>
      <c r="F690" s="59" t="s">
        <v>12</v>
      </c>
      <c r="G690" s="61" t="s">
        <v>13</v>
      </c>
      <c r="H690" s="59" t="s">
        <v>12</v>
      </c>
      <c r="I690" s="61" t="s">
        <v>13</v>
      </c>
      <c r="J690" s="59" t="s">
        <v>12</v>
      </c>
      <c r="K690" s="61" t="s">
        <v>13</v>
      </c>
      <c r="L690" s="59" t="s">
        <v>12</v>
      </c>
      <c r="M690" s="61" t="s">
        <v>13</v>
      </c>
      <c r="N690" s="59" t="s">
        <v>12</v>
      </c>
      <c r="O690" s="62" t="s">
        <v>13</v>
      </c>
      <c r="P690" s="40"/>
    </row>
    <row r="691" spans="1:16" ht="11.25" customHeight="1" x14ac:dyDescent="0.2">
      <c r="A691" s="67" t="s">
        <v>244</v>
      </c>
      <c r="B691" s="20"/>
      <c r="C691" s="10"/>
      <c r="D691" s="24"/>
      <c r="E691" s="10"/>
      <c r="F691" s="20"/>
      <c r="G691" s="10"/>
      <c r="H691" s="20"/>
      <c r="I691" s="10"/>
      <c r="J691" s="20"/>
      <c r="K691" s="10"/>
      <c r="L691" s="20"/>
      <c r="M691" s="10"/>
      <c r="N691" s="20"/>
      <c r="O691" s="36"/>
      <c r="P691" s="40"/>
    </row>
    <row r="692" spans="1:16" ht="11.25" customHeight="1" x14ac:dyDescent="0.2">
      <c r="B692" s="21"/>
      <c r="C692" s="11"/>
      <c r="D692" s="21"/>
      <c r="E692" s="11"/>
      <c r="F692" s="21"/>
      <c r="G692" s="11"/>
      <c r="H692" s="21"/>
      <c r="I692" s="11"/>
      <c r="J692" s="21"/>
      <c r="K692" s="11"/>
      <c r="L692" s="21"/>
      <c r="M692" s="11"/>
      <c r="N692" s="21"/>
      <c r="O692" s="37"/>
      <c r="P692" s="40"/>
    </row>
    <row r="693" spans="1:16" ht="11.25" customHeight="1" x14ac:dyDescent="0.2">
      <c r="B693" s="21"/>
      <c r="C693" s="11"/>
      <c r="D693" s="21"/>
      <c r="E693" s="11"/>
      <c r="F693" s="21"/>
      <c r="G693" s="11"/>
      <c r="H693" s="21"/>
      <c r="I693" s="11"/>
      <c r="J693" s="21"/>
      <c r="K693" s="11"/>
      <c r="L693" s="21"/>
      <c r="M693" s="11"/>
      <c r="N693" s="21"/>
      <c r="O693" s="37"/>
      <c r="P693" s="40"/>
    </row>
    <row r="694" spans="1:16" ht="11.25" customHeight="1" x14ac:dyDescent="0.2">
      <c r="B694" s="21"/>
      <c r="C694" s="11"/>
      <c r="D694" s="21"/>
      <c r="E694" s="11"/>
      <c r="F694" s="21"/>
      <c r="G694" s="11"/>
      <c r="H694" s="21"/>
      <c r="I694" s="11"/>
      <c r="J694" s="21"/>
      <c r="K694" s="11"/>
      <c r="L694" s="21"/>
      <c r="M694" s="11"/>
      <c r="N694" s="21"/>
      <c r="O694" s="37"/>
      <c r="P694" s="40"/>
    </row>
    <row r="695" spans="1:16" ht="11.25" customHeight="1" x14ac:dyDescent="0.2">
      <c r="B695" s="22"/>
      <c r="C695" s="13"/>
      <c r="D695" s="22"/>
      <c r="E695" s="13"/>
      <c r="F695" s="22"/>
      <c r="G695" s="13"/>
      <c r="H695" s="22"/>
      <c r="I695" s="13"/>
      <c r="J695" s="22"/>
      <c r="K695" s="13"/>
      <c r="L695" s="22"/>
      <c r="M695" s="13"/>
      <c r="N695" s="22"/>
      <c r="O695" s="38"/>
      <c r="P695" s="40"/>
    </row>
    <row r="696" spans="1:16" ht="11.25" customHeight="1" x14ac:dyDescent="0.2">
      <c r="A696" s="67" t="s">
        <v>295</v>
      </c>
      <c r="B696" s="48" t="s">
        <v>9</v>
      </c>
      <c r="C696" s="49">
        <f>SUM(C691:C695)</f>
        <v>0</v>
      </c>
      <c r="D696" s="48"/>
      <c r="E696" s="49">
        <f>SUM(E691:E695)</f>
        <v>0</v>
      </c>
      <c r="F696" s="23"/>
      <c r="G696" s="49">
        <f>SUM(G691:G695)</f>
        <v>0</v>
      </c>
      <c r="H696" s="23"/>
      <c r="I696" s="49">
        <f>SUM(I691:I695)</f>
        <v>0</v>
      </c>
      <c r="J696" s="23"/>
      <c r="K696" s="49">
        <f>SUM(K691:K695)</f>
        <v>0</v>
      </c>
      <c r="L696" s="23"/>
      <c r="M696" s="49">
        <f>SUM(M691:M695)</f>
        <v>0</v>
      </c>
      <c r="N696" s="23"/>
      <c r="O696" s="50">
        <f>SUM(O691:O695)</f>
        <v>0</v>
      </c>
      <c r="P696" s="51">
        <f ca="1">SUMIF(B689:N689,"&gt;="&amp;15,C696:O696)</f>
        <v>0</v>
      </c>
    </row>
  </sheetData>
  <mergeCells count="229">
    <mergeCell ref="L2:M2"/>
    <mergeCell ref="N2:O2"/>
    <mergeCell ref="L3:M3"/>
    <mergeCell ref="N3:O3"/>
    <mergeCell ref="B2:E3"/>
    <mergeCell ref="B60:E61"/>
    <mergeCell ref="L60:M60"/>
    <mergeCell ref="N60:O60"/>
    <mergeCell ref="L61:M61"/>
    <mergeCell ref="N61:O61"/>
    <mergeCell ref="L4:M4"/>
    <mergeCell ref="N4:O4"/>
    <mergeCell ref="B5:C5"/>
    <mergeCell ref="D5:E5"/>
    <mergeCell ref="F5:G5"/>
    <mergeCell ref="H5:I5"/>
    <mergeCell ref="J5:K5"/>
    <mergeCell ref="L5:M5"/>
    <mergeCell ref="N5:O5"/>
    <mergeCell ref="B4:C4"/>
    <mergeCell ref="D4:E4"/>
    <mergeCell ref="F4:G4"/>
    <mergeCell ref="H4:I4"/>
    <mergeCell ref="J4:K4"/>
    <mergeCell ref="B118:E119"/>
    <mergeCell ref="L118:M118"/>
    <mergeCell ref="N118:O118"/>
    <mergeCell ref="L119:M119"/>
    <mergeCell ref="N119:O119"/>
    <mergeCell ref="L62:M62"/>
    <mergeCell ref="N62:O62"/>
    <mergeCell ref="B63:C63"/>
    <mergeCell ref="D63:E63"/>
    <mergeCell ref="F63:G63"/>
    <mergeCell ref="H63:I63"/>
    <mergeCell ref="J63:K63"/>
    <mergeCell ref="L63:M63"/>
    <mergeCell ref="N63:O63"/>
    <mergeCell ref="B62:C62"/>
    <mergeCell ref="D62:E62"/>
    <mergeCell ref="F62:G62"/>
    <mergeCell ref="H62:I62"/>
    <mergeCell ref="J62:K62"/>
    <mergeCell ref="B176:E177"/>
    <mergeCell ref="L176:M176"/>
    <mergeCell ref="N176:O176"/>
    <mergeCell ref="L177:M177"/>
    <mergeCell ref="N177:O177"/>
    <mergeCell ref="L120:M120"/>
    <mergeCell ref="N120:O120"/>
    <mergeCell ref="B121:C121"/>
    <mergeCell ref="D121:E121"/>
    <mergeCell ref="F121:G121"/>
    <mergeCell ref="H121:I121"/>
    <mergeCell ref="J121:K121"/>
    <mergeCell ref="L121:M121"/>
    <mergeCell ref="N121:O121"/>
    <mergeCell ref="B120:C120"/>
    <mergeCell ref="D120:E120"/>
    <mergeCell ref="F120:G120"/>
    <mergeCell ref="H120:I120"/>
    <mergeCell ref="J120:K120"/>
    <mergeCell ref="B234:E235"/>
    <mergeCell ref="L234:M234"/>
    <mergeCell ref="N234:O234"/>
    <mergeCell ref="L235:M235"/>
    <mergeCell ref="N235:O235"/>
    <mergeCell ref="L178:M178"/>
    <mergeCell ref="N178:O178"/>
    <mergeCell ref="B179:C179"/>
    <mergeCell ref="D179:E179"/>
    <mergeCell ref="F179:G179"/>
    <mergeCell ref="H179:I179"/>
    <mergeCell ref="J179:K179"/>
    <mergeCell ref="L179:M179"/>
    <mergeCell ref="N179:O179"/>
    <mergeCell ref="B178:C178"/>
    <mergeCell ref="D178:E178"/>
    <mergeCell ref="F178:G178"/>
    <mergeCell ref="H178:I178"/>
    <mergeCell ref="J178:K178"/>
    <mergeCell ref="B292:E293"/>
    <mergeCell ref="L292:M292"/>
    <mergeCell ref="N292:O292"/>
    <mergeCell ref="L293:M293"/>
    <mergeCell ref="N293:O293"/>
    <mergeCell ref="L236:M236"/>
    <mergeCell ref="N236:O236"/>
    <mergeCell ref="B237:C237"/>
    <mergeCell ref="D237:E237"/>
    <mergeCell ref="F237:G237"/>
    <mergeCell ref="H237:I237"/>
    <mergeCell ref="J237:K237"/>
    <mergeCell ref="L237:M237"/>
    <mergeCell ref="N237:O237"/>
    <mergeCell ref="B236:C236"/>
    <mergeCell ref="D236:E236"/>
    <mergeCell ref="F236:G236"/>
    <mergeCell ref="H236:I236"/>
    <mergeCell ref="J236:K236"/>
    <mergeCell ref="B350:E351"/>
    <mergeCell ref="L350:M350"/>
    <mergeCell ref="N350:O350"/>
    <mergeCell ref="L351:M351"/>
    <mergeCell ref="N351:O351"/>
    <mergeCell ref="L294:M294"/>
    <mergeCell ref="N294:O294"/>
    <mergeCell ref="B295:C295"/>
    <mergeCell ref="D295:E295"/>
    <mergeCell ref="F295:G295"/>
    <mergeCell ref="H295:I295"/>
    <mergeCell ref="J295:K295"/>
    <mergeCell ref="L295:M295"/>
    <mergeCell ref="N295:O295"/>
    <mergeCell ref="B294:C294"/>
    <mergeCell ref="D294:E294"/>
    <mergeCell ref="F294:G294"/>
    <mergeCell ref="H294:I294"/>
    <mergeCell ref="J294:K294"/>
    <mergeCell ref="B408:E409"/>
    <mergeCell ref="L408:M408"/>
    <mergeCell ref="N408:O408"/>
    <mergeCell ref="L409:M409"/>
    <mergeCell ref="N409:O409"/>
    <mergeCell ref="L352:M352"/>
    <mergeCell ref="N352:O352"/>
    <mergeCell ref="B353:C353"/>
    <mergeCell ref="D353:E353"/>
    <mergeCell ref="F353:G353"/>
    <mergeCell ref="H353:I353"/>
    <mergeCell ref="J353:K353"/>
    <mergeCell ref="L353:M353"/>
    <mergeCell ref="N353:O353"/>
    <mergeCell ref="B352:C352"/>
    <mergeCell ref="D352:E352"/>
    <mergeCell ref="F352:G352"/>
    <mergeCell ref="H352:I352"/>
    <mergeCell ref="J352:K352"/>
    <mergeCell ref="B466:E467"/>
    <mergeCell ref="L466:M466"/>
    <mergeCell ref="N466:O466"/>
    <mergeCell ref="L467:M467"/>
    <mergeCell ref="N467:O467"/>
    <mergeCell ref="L410:M410"/>
    <mergeCell ref="N410:O410"/>
    <mergeCell ref="B411:C411"/>
    <mergeCell ref="D411:E411"/>
    <mergeCell ref="F411:G411"/>
    <mergeCell ref="H411:I411"/>
    <mergeCell ref="J411:K411"/>
    <mergeCell ref="L411:M411"/>
    <mergeCell ref="N411:O411"/>
    <mergeCell ref="B410:C410"/>
    <mergeCell ref="D410:E410"/>
    <mergeCell ref="F410:G410"/>
    <mergeCell ref="H410:I410"/>
    <mergeCell ref="J410:K410"/>
    <mergeCell ref="B524:E525"/>
    <mergeCell ref="L524:M524"/>
    <mergeCell ref="N524:O524"/>
    <mergeCell ref="L525:M525"/>
    <mergeCell ref="N525:O525"/>
    <mergeCell ref="L468:M468"/>
    <mergeCell ref="N468:O468"/>
    <mergeCell ref="B469:C469"/>
    <mergeCell ref="D469:E469"/>
    <mergeCell ref="F469:G469"/>
    <mergeCell ref="H469:I469"/>
    <mergeCell ref="J469:K469"/>
    <mergeCell ref="L469:M469"/>
    <mergeCell ref="N469:O469"/>
    <mergeCell ref="B468:C468"/>
    <mergeCell ref="D468:E468"/>
    <mergeCell ref="F468:G468"/>
    <mergeCell ref="H468:I468"/>
    <mergeCell ref="J468:K468"/>
    <mergeCell ref="B582:E583"/>
    <mergeCell ref="L582:M582"/>
    <mergeCell ref="N582:O582"/>
    <mergeCell ref="L583:M583"/>
    <mergeCell ref="N583:O583"/>
    <mergeCell ref="L526:M526"/>
    <mergeCell ref="N526:O526"/>
    <mergeCell ref="B527:C527"/>
    <mergeCell ref="D527:E527"/>
    <mergeCell ref="F527:G527"/>
    <mergeCell ref="H527:I527"/>
    <mergeCell ref="J527:K527"/>
    <mergeCell ref="L527:M527"/>
    <mergeCell ref="N527:O527"/>
    <mergeCell ref="B526:C526"/>
    <mergeCell ref="D526:E526"/>
    <mergeCell ref="F526:G526"/>
    <mergeCell ref="H526:I526"/>
    <mergeCell ref="J526:K526"/>
    <mergeCell ref="F585:G585"/>
    <mergeCell ref="H585:I585"/>
    <mergeCell ref="J585:K585"/>
    <mergeCell ref="L585:M585"/>
    <mergeCell ref="N585:O585"/>
    <mergeCell ref="B584:C584"/>
    <mergeCell ref="D584:E584"/>
    <mergeCell ref="F584:G584"/>
    <mergeCell ref="H584:I584"/>
    <mergeCell ref="J584:K584"/>
    <mergeCell ref="G2:H3"/>
    <mergeCell ref="L642:M642"/>
    <mergeCell ref="N642:O642"/>
    <mergeCell ref="B643:C643"/>
    <mergeCell ref="D643:E643"/>
    <mergeCell ref="F643:G643"/>
    <mergeCell ref="H643:I643"/>
    <mergeCell ref="J643:K643"/>
    <mergeCell ref="L643:M643"/>
    <mergeCell ref="N643:O643"/>
    <mergeCell ref="B642:C642"/>
    <mergeCell ref="D642:E642"/>
    <mergeCell ref="F642:G642"/>
    <mergeCell ref="H642:I642"/>
    <mergeCell ref="J642:K642"/>
    <mergeCell ref="B640:E641"/>
    <mergeCell ref="L640:M640"/>
    <mergeCell ref="N640:O640"/>
    <mergeCell ref="L641:M641"/>
    <mergeCell ref="N641:O641"/>
    <mergeCell ref="L584:M584"/>
    <mergeCell ref="N584:O584"/>
    <mergeCell ref="B585:C585"/>
    <mergeCell ref="D585:E585"/>
  </mergeCells>
  <conditionalFormatting sqref="B13 D13 F13 H13 J13 L13 N13">
    <cfRule type="expression" dxfId="575" priority="3377">
      <formula>B6&gt;15</formula>
    </cfRule>
  </conditionalFormatting>
  <conditionalFormatting sqref="B8 D8 F8 H8 J8 L8 N8">
    <cfRule type="expression" dxfId="574" priority="564">
      <formula>B6&gt;15</formula>
    </cfRule>
  </conditionalFormatting>
  <conditionalFormatting sqref="B6:O6">
    <cfRule type="expression" dxfId="573" priority="561">
      <formula>B6&gt;15</formula>
    </cfRule>
  </conditionalFormatting>
  <conditionalFormatting sqref="C8 E8 G8 I8 K8 M8 O8">
    <cfRule type="expression" dxfId="572" priority="565">
      <formula>B6&gt;15</formula>
    </cfRule>
  </conditionalFormatting>
  <conditionalFormatting sqref="C13 E13 G13 I13 K13 M13 O13">
    <cfRule type="expression" dxfId="571" priority="3378">
      <formula>B6&gt;15</formula>
    </cfRule>
  </conditionalFormatting>
  <conditionalFormatting sqref="P13">
    <cfRule type="expression" dxfId="570" priority="3380">
      <formula>N6&gt;15</formula>
    </cfRule>
  </conditionalFormatting>
  <conditionalFormatting sqref="B9 D9 F9 H9 J9 L9 N9">
    <cfRule type="expression" dxfId="569" priority="567">
      <formula>B6&gt;15</formula>
    </cfRule>
  </conditionalFormatting>
  <conditionalFormatting sqref="C9 E9 G9 I9 K9 M9 O9">
    <cfRule type="expression" dxfId="568" priority="568">
      <formula>B6&gt;15</formula>
    </cfRule>
  </conditionalFormatting>
  <conditionalFormatting sqref="B10 D10 F10 H10 J10 L10 N10">
    <cfRule type="expression" dxfId="567" priority="569">
      <formula>B6&gt;15</formula>
    </cfRule>
  </conditionalFormatting>
  <conditionalFormatting sqref="C10 E10 G10 I10 K10 M10 O10">
    <cfRule type="expression" dxfId="566" priority="570">
      <formula>B6&gt;15</formula>
    </cfRule>
  </conditionalFormatting>
  <conditionalFormatting sqref="B11 D11 F11 H11 J11 L11 N11">
    <cfRule type="expression" dxfId="565" priority="571">
      <formula>B6&gt;15</formula>
    </cfRule>
  </conditionalFormatting>
  <conditionalFormatting sqref="C11 E11 G11 I11 K11 M11 O11">
    <cfRule type="expression" dxfId="564" priority="572">
      <formula>B6&gt;15</formula>
    </cfRule>
  </conditionalFormatting>
  <conditionalFormatting sqref="B12 D12 F12 H12 J12 L12 N12">
    <cfRule type="expression" dxfId="563" priority="584">
      <formula>B6&gt;15</formula>
    </cfRule>
  </conditionalFormatting>
  <conditionalFormatting sqref="C12 E12 G12 I12 K12 M12 O12">
    <cfRule type="expression" dxfId="562" priority="585">
      <formula>B11&gt;15</formula>
    </cfRule>
  </conditionalFormatting>
  <conditionalFormatting sqref="B7 D7 F7 H7 J7 L7 N7">
    <cfRule type="expression" dxfId="561" priority="562">
      <formula>B6&gt;15</formula>
    </cfRule>
  </conditionalFormatting>
  <conditionalFormatting sqref="C7 E7 G7 I7 K7 M7 O7">
    <cfRule type="expression" dxfId="560" priority="563">
      <formula>B6&gt;15</formula>
    </cfRule>
  </conditionalFormatting>
  <conditionalFormatting sqref="B49 D49 F49 H49 J49 L49 N49">
    <cfRule type="expression" dxfId="559" priority="558">
      <formula>B42&lt;15</formula>
    </cfRule>
  </conditionalFormatting>
  <conditionalFormatting sqref="B44 D44 F44 H44 J44 L44 N44">
    <cfRule type="expression" dxfId="558" priority="548">
      <formula>B42&lt;15</formula>
    </cfRule>
  </conditionalFormatting>
  <conditionalFormatting sqref="B42:O42">
    <cfRule type="expression" dxfId="557" priority="545">
      <formula>B42&lt;15</formula>
    </cfRule>
  </conditionalFormatting>
  <conditionalFormatting sqref="C44 E44 G44 I44 K44 M44 O44">
    <cfRule type="expression" dxfId="556" priority="549">
      <formula>B42&lt;15</formula>
    </cfRule>
  </conditionalFormatting>
  <conditionalFormatting sqref="C49 E49 G49 I49 K49 M49 O49">
    <cfRule type="expression" dxfId="555" priority="559">
      <formula>B42&lt;15</formula>
    </cfRule>
  </conditionalFormatting>
  <conditionalFormatting sqref="P49">
    <cfRule type="expression" dxfId="554" priority="560">
      <formula>N42&lt;15</formula>
    </cfRule>
  </conditionalFormatting>
  <conditionalFormatting sqref="B45 D45 F45 H45 J45 L45 N45">
    <cfRule type="expression" dxfId="553" priority="550">
      <formula>B42&lt;15</formula>
    </cfRule>
  </conditionalFormatting>
  <conditionalFormatting sqref="C45 E45 G45 I45 K45 M45 O45">
    <cfRule type="expression" dxfId="552" priority="551">
      <formula>B42&lt;15</formula>
    </cfRule>
  </conditionalFormatting>
  <conditionalFormatting sqref="B46 D46 F46 H46 J46 L46 N46">
    <cfRule type="expression" dxfId="551" priority="552">
      <formula>B42&lt;15</formula>
    </cfRule>
  </conditionalFormatting>
  <conditionalFormatting sqref="C46 E46 G46 I46 K46 M46 O46">
    <cfRule type="expression" dxfId="550" priority="553">
      <formula>B42&lt;15</formula>
    </cfRule>
  </conditionalFormatting>
  <conditionalFormatting sqref="B47 D47 F47 H47 J47 L47 N47">
    <cfRule type="expression" dxfId="549" priority="554">
      <formula>B42&lt;15</formula>
    </cfRule>
  </conditionalFormatting>
  <conditionalFormatting sqref="C47 E47 G47 I47 K47 M47 O47">
    <cfRule type="expression" dxfId="548" priority="555">
      <formula>B42&lt;15</formula>
    </cfRule>
  </conditionalFormatting>
  <conditionalFormatting sqref="B48 D48 F48 H48 J48 L48 N48">
    <cfRule type="expression" dxfId="547" priority="556">
      <formula>B42&lt;15</formula>
    </cfRule>
  </conditionalFormatting>
  <conditionalFormatting sqref="C48 E48 G48 I48 K48 M48 O48">
    <cfRule type="expression" dxfId="546" priority="557">
      <formula>B47&lt;15</formula>
    </cfRule>
  </conditionalFormatting>
  <conditionalFormatting sqref="B43 D43 F43 H43 J43 L43 N43">
    <cfRule type="expression" dxfId="545" priority="546">
      <formula>B42&lt;15</formula>
    </cfRule>
  </conditionalFormatting>
  <conditionalFormatting sqref="C43 E43 G43 I43 K43 M43 O43">
    <cfRule type="expression" dxfId="544" priority="547">
      <formula>B42&lt;15</formula>
    </cfRule>
  </conditionalFormatting>
  <conditionalFormatting sqref="B58 D58 F58 H58 J58 L58 N58">
    <cfRule type="expression" dxfId="543" priority="542">
      <formula>B51&lt;15</formula>
    </cfRule>
  </conditionalFormatting>
  <conditionalFormatting sqref="B53 D53 F53 H53 J53 L53 N53">
    <cfRule type="expression" dxfId="542" priority="532">
      <formula>B51&lt;15</formula>
    </cfRule>
  </conditionalFormatting>
  <conditionalFormatting sqref="B51:O51">
    <cfRule type="expression" dxfId="541" priority="529">
      <formula>B51&lt;15</formula>
    </cfRule>
  </conditionalFormatting>
  <conditionalFormatting sqref="C53 E53 G53 I53 K53 M53 O53">
    <cfRule type="expression" dxfId="540" priority="533">
      <formula>B51&lt;15</formula>
    </cfRule>
  </conditionalFormatting>
  <conditionalFormatting sqref="C58 E58 G58 I58 K58 M58 O58">
    <cfRule type="expression" dxfId="539" priority="543">
      <formula>B51&lt;15</formula>
    </cfRule>
  </conditionalFormatting>
  <conditionalFormatting sqref="P58">
    <cfRule type="expression" dxfId="538" priority="544">
      <formula>N51&lt;15</formula>
    </cfRule>
  </conditionalFormatting>
  <conditionalFormatting sqref="B54 D54 F54 H54 J54 L54 N54">
    <cfRule type="expression" dxfId="537" priority="534">
      <formula>B51&lt;15</formula>
    </cfRule>
  </conditionalFormatting>
  <conditionalFormatting sqref="C54 E54 G54 I54 K54 M54 O54">
    <cfRule type="expression" dxfId="536" priority="535">
      <formula>B51&lt;15</formula>
    </cfRule>
  </conditionalFormatting>
  <conditionalFormatting sqref="B55 D55 F55 H55 J55 L55 N55">
    <cfRule type="expression" dxfId="535" priority="536">
      <formula>B51&lt;15</formula>
    </cfRule>
  </conditionalFormatting>
  <conditionalFormatting sqref="C55 E55 G55 I55 K55 M55 O55">
    <cfRule type="expression" dxfId="534" priority="537">
      <formula>B51&lt;15</formula>
    </cfRule>
  </conditionalFormatting>
  <conditionalFormatting sqref="B56 D56 F56 H56 J56 L56 N56">
    <cfRule type="expression" dxfId="533" priority="538">
      <formula>B51&lt;15</formula>
    </cfRule>
  </conditionalFormatting>
  <conditionalFormatting sqref="C56 E56 G56 I56 K56 M56 O56">
    <cfRule type="expression" dxfId="532" priority="539">
      <formula>B51&lt;15</formula>
    </cfRule>
  </conditionalFormatting>
  <conditionalFormatting sqref="B57 D57 F57 H57 J57 L57 N57">
    <cfRule type="expression" dxfId="531" priority="540">
      <formula>B51&lt;15</formula>
    </cfRule>
  </conditionalFormatting>
  <conditionalFormatting sqref="C57 E57 G57 I57 K57 M57 O57">
    <cfRule type="expression" dxfId="530" priority="541">
      <formula>B56&lt;15</formula>
    </cfRule>
  </conditionalFormatting>
  <conditionalFormatting sqref="B52 D52 F52 H52 J52 L52 N52">
    <cfRule type="expression" dxfId="529" priority="530">
      <formula>B51&lt;15</formula>
    </cfRule>
  </conditionalFormatting>
  <conditionalFormatting sqref="C52 E52 G52 I52 K52 M52 O52">
    <cfRule type="expression" dxfId="528" priority="531">
      <formula>B51&lt;15</formula>
    </cfRule>
  </conditionalFormatting>
  <conditionalFormatting sqref="B71 D71 F71 H71 J71 L71 N71">
    <cfRule type="expression" dxfId="527" priority="526">
      <formula>B64&gt;15</formula>
    </cfRule>
  </conditionalFormatting>
  <conditionalFormatting sqref="B66 D66 F66 H66 J66 L66 N66">
    <cfRule type="expression" dxfId="526" priority="516">
      <formula>B64&gt;15</formula>
    </cfRule>
  </conditionalFormatting>
  <conditionalFormatting sqref="B64:O64">
    <cfRule type="expression" dxfId="525" priority="513">
      <formula>B64&gt;15</formula>
    </cfRule>
  </conditionalFormatting>
  <conditionalFormatting sqref="C66 E66 G66 I66 K66 M66 O66">
    <cfRule type="expression" dxfId="524" priority="517">
      <formula>B64&gt;15</formula>
    </cfRule>
  </conditionalFormatting>
  <conditionalFormatting sqref="C71 E71 G71 I71 K71 M71 O71">
    <cfRule type="expression" dxfId="523" priority="527">
      <formula>B64&gt;15</formula>
    </cfRule>
  </conditionalFormatting>
  <conditionalFormatting sqref="P71">
    <cfRule type="expression" dxfId="522" priority="528">
      <formula>N64&gt;15</formula>
    </cfRule>
  </conditionalFormatting>
  <conditionalFormatting sqref="B67 D67 F67 H67 J67 L67 N67">
    <cfRule type="expression" dxfId="521" priority="518">
      <formula>B64&gt;15</formula>
    </cfRule>
  </conditionalFormatting>
  <conditionalFormatting sqref="C67 E67 G67 I67 K67 M67 O67">
    <cfRule type="expression" dxfId="520" priority="519">
      <formula>B64&gt;15</formula>
    </cfRule>
  </conditionalFormatting>
  <conditionalFormatting sqref="B68 D68 F68 H68 J68 L68 N68">
    <cfRule type="expression" dxfId="519" priority="520">
      <formula>B64&gt;15</formula>
    </cfRule>
  </conditionalFormatting>
  <conditionalFormatting sqref="C68 E68 G68 I68 K68 M68 O68">
    <cfRule type="expression" dxfId="518" priority="521">
      <formula>B64&gt;15</formula>
    </cfRule>
  </conditionalFormatting>
  <conditionalFormatting sqref="B69 D69 F69 H69 J69 L69 N69">
    <cfRule type="expression" dxfId="517" priority="522">
      <formula>B64&gt;15</formula>
    </cfRule>
  </conditionalFormatting>
  <conditionalFormatting sqref="C69 E69 G69 I69 K69 M69 O69">
    <cfRule type="expression" dxfId="516" priority="523">
      <formula>B64&gt;15</formula>
    </cfRule>
  </conditionalFormatting>
  <conditionalFormatting sqref="B70 D70 F70 H70 J70 L70 N70">
    <cfRule type="expression" dxfId="515" priority="524">
      <formula>B64&gt;15</formula>
    </cfRule>
  </conditionalFormatting>
  <conditionalFormatting sqref="C70 E70 G70 I70 K70 M70 O70">
    <cfRule type="expression" dxfId="514" priority="525">
      <formula>B69&gt;15</formula>
    </cfRule>
  </conditionalFormatting>
  <conditionalFormatting sqref="B65 D65 F65 H65 J65 L65 N65">
    <cfRule type="expression" dxfId="513" priority="514">
      <formula>B64&gt;15</formula>
    </cfRule>
  </conditionalFormatting>
  <conditionalFormatting sqref="C65 E65 G65 I65 K65 M65 O65">
    <cfRule type="expression" dxfId="512" priority="515">
      <formula>B64&gt;15</formula>
    </cfRule>
  </conditionalFormatting>
  <conditionalFormatting sqref="B107 D107 F107 H107 J107 L107 N107">
    <cfRule type="expression" dxfId="511" priority="510">
      <formula>B100&lt;15</formula>
    </cfRule>
  </conditionalFormatting>
  <conditionalFormatting sqref="B102 D102 F102 H102 J102 L102 N102">
    <cfRule type="expression" dxfId="510" priority="500">
      <formula>B100&lt;15</formula>
    </cfRule>
  </conditionalFormatting>
  <conditionalFormatting sqref="B100:O100">
    <cfRule type="expression" dxfId="509" priority="497">
      <formula>B100&lt;15</formula>
    </cfRule>
  </conditionalFormatting>
  <conditionalFormatting sqref="C102 E102 G102 I102 K102 M102 O102">
    <cfRule type="expression" dxfId="508" priority="501">
      <formula>B100&lt;15</formula>
    </cfRule>
  </conditionalFormatting>
  <conditionalFormatting sqref="C107 E107 G107 I107 K107 M107 O107">
    <cfRule type="expression" dxfId="507" priority="511">
      <formula>B100&lt;15</formula>
    </cfRule>
  </conditionalFormatting>
  <conditionalFormatting sqref="P107">
    <cfRule type="expression" dxfId="506" priority="512">
      <formula>N100&lt;15</formula>
    </cfRule>
  </conditionalFormatting>
  <conditionalFormatting sqref="B103 D103 F103 H103 J103 L103 N103">
    <cfRule type="expression" dxfId="505" priority="502">
      <formula>B100&lt;15</formula>
    </cfRule>
  </conditionalFormatting>
  <conditionalFormatting sqref="C103 E103 G103 I103 K103 M103 O103">
    <cfRule type="expression" dxfId="504" priority="503">
      <formula>B100&lt;15</formula>
    </cfRule>
  </conditionalFormatting>
  <conditionalFormatting sqref="B104 D104 F104 H104 J104 L104 N104">
    <cfRule type="expression" dxfId="503" priority="504">
      <formula>B100&lt;15</formula>
    </cfRule>
  </conditionalFormatting>
  <conditionalFormatting sqref="C104 E104 G104 I104 K104 M104 O104">
    <cfRule type="expression" dxfId="502" priority="505">
      <formula>B100&lt;15</formula>
    </cfRule>
  </conditionalFormatting>
  <conditionalFormatting sqref="B105 D105 F105 H105 J105 L105 N105">
    <cfRule type="expression" dxfId="501" priority="506">
      <formula>B100&lt;15</formula>
    </cfRule>
  </conditionalFormatting>
  <conditionalFormatting sqref="C105 E105 G105 I105 K105 M105 O105">
    <cfRule type="expression" dxfId="500" priority="507">
      <formula>B100&lt;15</formula>
    </cfRule>
  </conditionalFormatting>
  <conditionalFormatting sqref="B106 D106 F106 H106 J106 L106 N106">
    <cfRule type="expression" dxfId="499" priority="508">
      <formula>B100&lt;15</formula>
    </cfRule>
  </conditionalFormatting>
  <conditionalFormatting sqref="C106 E106 G106 I106 K106 M106 O106">
    <cfRule type="expression" dxfId="498" priority="509">
      <formula>B105&lt;15</formula>
    </cfRule>
  </conditionalFormatting>
  <conditionalFormatting sqref="B101 D101 F101 H101 J101 L101 N101">
    <cfRule type="expression" dxfId="497" priority="498">
      <formula>B100&lt;15</formula>
    </cfRule>
  </conditionalFormatting>
  <conditionalFormatting sqref="C101 E101 G101 I101 K101 M101 O101">
    <cfRule type="expression" dxfId="496" priority="499">
      <formula>B100&lt;15</formula>
    </cfRule>
  </conditionalFormatting>
  <conditionalFormatting sqref="B116 D116 F116 H116 J116 L116 N116">
    <cfRule type="expression" dxfId="495" priority="494">
      <formula>B109&lt;15</formula>
    </cfRule>
  </conditionalFormatting>
  <conditionalFormatting sqref="B111 D111 F111 H111 J111 L111 N111">
    <cfRule type="expression" dxfId="494" priority="484">
      <formula>B109&lt;15</formula>
    </cfRule>
  </conditionalFormatting>
  <conditionalFormatting sqref="B109:O109">
    <cfRule type="expression" dxfId="493" priority="481">
      <formula>B109&lt;15</formula>
    </cfRule>
  </conditionalFormatting>
  <conditionalFormatting sqref="C111 E111 G111 I111 K111 M111 O111">
    <cfRule type="expression" dxfId="492" priority="485">
      <formula>B109&lt;15</formula>
    </cfRule>
  </conditionalFormatting>
  <conditionalFormatting sqref="C116 E116 G116 I116 K116 M116 O116">
    <cfRule type="expression" dxfId="491" priority="495">
      <formula>B109&lt;15</formula>
    </cfRule>
  </conditionalFormatting>
  <conditionalFormatting sqref="P116">
    <cfRule type="expression" dxfId="490" priority="496">
      <formula>N109&lt;15</formula>
    </cfRule>
  </conditionalFormatting>
  <conditionalFormatting sqref="B112 D112 F112 H112 J112 L112 N112">
    <cfRule type="expression" dxfId="489" priority="486">
      <formula>B109&lt;15</formula>
    </cfRule>
  </conditionalFormatting>
  <conditionalFormatting sqref="C112 E112 G112 I112 K112 M112 O112">
    <cfRule type="expression" dxfId="488" priority="487">
      <formula>B109&lt;15</formula>
    </cfRule>
  </conditionalFormatting>
  <conditionalFormatting sqref="B113 D113 F113 H113 J113 L113 N113">
    <cfRule type="expression" dxfId="487" priority="488">
      <formula>B109&lt;15</formula>
    </cfRule>
  </conditionalFormatting>
  <conditionalFormatting sqref="C113 E113 G113 I113 K113 M113 O113">
    <cfRule type="expression" dxfId="486" priority="489">
      <formula>B109&lt;15</formula>
    </cfRule>
  </conditionalFormatting>
  <conditionalFormatting sqref="B114 D114 F114 H114 J114 L114 N114">
    <cfRule type="expression" dxfId="485" priority="490">
      <formula>B109&lt;15</formula>
    </cfRule>
  </conditionalFormatting>
  <conditionalFormatting sqref="C114 E114 G114 I114 K114 M114 O114">
    <cfRule type="expression" dxfId="484" priority="491">
      <formula>B109&lt;15</formula>
    </cfRule>
  </conditionalFormatting>
  <conditionalFormatting sqref="B115 D115 F115 H115 J115 L115 N115">
    <cfRule type="expression" dxfId="483" priority="492">
      <formula>B109&lt;15</formula>
    </cfRule>
  </conditionalFormatting>
  <conditionalFormatting sqref="C115 E115 G115 I115 K115 M115 O115">
    <cfRule type="expression" dxfId="482" priority="493">
      <formula>B114&lt;15</formula>
    </cfRule>
  </conditionalFormatting>
  <conditionalFormatting sqref="B110 D110 F110 H110 J110 L110 N110">
    <cfRule type="expression" dxfId="481" priority="482">
      <formula>B109&lt;15</formula>
    </cfRule>
  </conditionalFormatting>
  <conditionalFormatting sqref="C110 E110 G110 I110 K110 M110 O110">
    <cfRule type="expression" dxfId="480" priority="483">
      <formula>B109&lt;15</formula>
    </cfRule>
  </conditionalFormatting>
  <conditionalFormatting sqref="B129 D129 F129 H129 J129 L129 N129">
    <cfRule type="expression" dxfId="479" priority="478">
      <formula>B122&gt;15</formula>
    </cfRule>
  </conditionalFormatting>
  <conditionalFormatting sqref="B124 D124 F124 H124 J124 L124 N124">
    <cfRule type="expression" dxfId="478" priority="468">
      <formula>B122&gt;15</formula>
    </cfRule>
  </conditionalFormatting>
  <conditionalFormatting sqref="B122:O122">
    <cfRule type="expression" dxfId="477" priority="465">
      <formula>B122&gt;15</formula>
    </cfRule>
  </conditionalFormatting>
  <conditionalFormatting sqref="C124 E124 G124 I124 K124 M124 O124">
    <cfRule type="expression" dxfId="476" priority="469">
      <formula>B122&gt;15</formula>
    </cfRule>
  </conditionalFormatting>
  <conditionalFormatting sqref="C129 E129 G129 I129 K129 M129 O129">
    <cfRule type="expression" dxfId="475" priority="479">
      <formula>B122&gt;15</formula>
    </cfRule>
  </conditionalFormatting>
  <conditionalFormatting sqref="P129">
    <cfRule type="expression" dxfId="474" priority="480">
      <formula>N122&gt;15</formula>
    </cfRule>
  </conditionalFormatting>
  <conditionalFormatting sqref="B125 D125 F125 H125 J125 L125 N125">
    <cfRule type="expression" dxfId="473" priority="470">
      <formula>B122&gt;15</formula>
    </cfRule>
  </conditionalFormatting>
  <conditionalFormatting sqref="C125 E125 G125 I125 K125 M125 O125">
    <cfRule type="expression" dxfId="472" priority="471">
      <formula>B122&gt;15</formula>
    </cfRule>
  </conditionalFormatting>
  <conditionalFormatting sqref="B126 D126 F126 H126 J126 L126 N126">
    <cfRule type="expression" dxfId="471" priority="472">
      <formula>B122&gt;15</formula>
    </cfRule>
  </conditionalFormatting>
  <conditionalFormatting sqref="C126 E126 G126 I126 K126 M126 O126">
    <cfRule type="expression" dxfId="470" priority="473">
      <formula>B122&gt;15</formula>
    </cfRule>
  </conditionalFormatting>
  <conditionalFormatting sqref="B127 D127 F127 H127 J127 L127 N127">
    <cfRule type="expression" dxfId="469" priority="474">
      <formula>B122&gt;15</formula>
    </cfRule>
  </conditionalFormatting>
  <conditionalFormatting sqref="C127 E127 G127 I127 K127 M127 O127">
    <cfRule type="expression" dxfId="468" priority="475">
      <formula>B122&gt;15</formula>
    </cfRule>
  </conditionalFormatting>
  <conditionalFormatting sqref="B128 D128 F128 H128 J128 L128 N128">
    <cfRule type="expression" dxfId="467" priority="476">
      <formula>B122&gt;15</formula>
    </cfRule>
  </conditionalFormatting>
  <conditionalFormatting sqref="C128 E128 G128 I128 K128 M128 O128">
    <cfRule type="expression" dxfId="466" priority="477">
      <formula>B127&gt;15</formula>
    </cfRule>
  </conditionalFormatting>
  <conditionalFormatting sqref="B123 D123 F123 H123 J123 L123 N123">
    <cfRule type="expression" dxfId="465" priority="466">
      <formula>B122&gt;15</formula>
    </cfRule>
  </conditionalFormatting>
  <conditionalFormatting sqref="C123 E123 G123 I123 K123 M123 O123">
    <cfRule type="expression" dxfId="464" priority="467">
      <formula>B122&gt;15</formula>
    </cfRule>
  </conditionalFormatting>
  <conditionalFormatting sqref="B165 D165 F165 H165 J165 L165 N165">
    <cfRule type="expression" dxfId="463" priority="462">
      <formula>B158&lt;15</formula>
    </cfRule>
  </conditionalFormatting>
  <conditionalFormatting sqref="B160 D160 F160 H160 J160 L160 N160">
    <cfRule type="expression" dxfId="462" priority="452">
      <formula>B158&lt;15</formula>
    </cfRule>
  </conditionalFormatting>
  <conditionalFormatting sqref="B158:O158">
    <cfRule type="expression" dxfId="461" priority="449">
      <formula>B158&lt;15</formula>
    </cfRule>
  </conditionalFormatting>
  <conditionalFormatting sqref="C160 E160 G160 I160 K160 M160 O160">
    <cfRule type="expression" dxfId="460" priority="453">
      <formula>B158&lt;15</formula>
    </cfRule>
  </conditionalFormatting>
  <conditionalFormatting sqref="C165 E165 G165 I165 K165 M165 O165">
    <cfRule type="expression" dxfId="459" priority="463">
      <formula>B158&lt;15</formula>
    </cfRule>
  </conditionalFormatting>
  <conditionalFormatting sqref="P165">
    <cfRule type="expression" dxfId="458" priority="464">
      <formula>N158&lt;15</formula>
    </cfRule>
  </conditionalFormatting>
  <conditionalFormatting sqref="B161 D161 F161 H161 J161 L161 N161">
    <cfRule type="expression" dxfId="457" priority="454">
      <formula>B158&lt;15</formula>
    </cfRule>
  </conditionalFormatting>
  <conditionalFormatting sqref="C161 E161 G161 I161 K161 M161 O161">
    <cfRule type="expression" dxfId="456" priority="455">
      <formula>B158&lt;15</formula>
    </cfRule>
  </conditionalFormatting>
  <conditionalFormatting sqref="B162 D162 F162 H162 J162 L162 N162">
    <cfRule type="expression" dxfId="455" priority="456">
      <formula>B158&lt;15</formula>
    </cfRule>
  </conditionalFormatting>
  <conditionalFormatting sqref="C162 E162 G162 I162 K162 M162 O162">
    <cfRule type="expression" dxfId="454" priority="457">
      <formula>B158&lt;15</formula>
    </cfRule>
  </conditionalFormatting>
  <conditionalFormatting sqref="B163 D163 F163 H163 J163 L163 N163">
    <cfRule type="expression" dxfId="453" priority="458">
      <formula>B158&lt;15</formula>
    </cfRule>
  </conditionalFormatting>
  <conditionalFormatting sqref="C163 E163 G163 I163 K163 M163 O163">
    <cfRule type="expression" dxfId="452" priority="459">
      <formula>B158&lt;15</formula>
    </cfRule>
  </conditionalFormatting>
  <conditionalFormatting sqref="B164 D164 F164 H164 J164 L164 N164">
    <cfRule type="expression" dxfId="451" priority="460">
      <formula>B158&lt;15</formula>
    </cfRule>
  </conditionalFormatting>
  <conditionalFormatting sqref="C164 E164 G164 I164 K164 M164 O164">
    <cfRule type="expression" dxfId="450" priority="461">
      <formula>B163&lt;15</formula>
    </cfRule>
  </conditionalFormatting>
  <conditionalFormatting sqref="B159 D159 F159 H159 J159 L159 N159">
    <cfRule type="expression" dxfId="449" priority="450">
      <formula>B158&lt;15</formula>
    </cfRule>
  </conditionalFormatting>
  <conditionalFormatting sqref="C159 E159 G159 I159 K159 M159 O159">
    <cfRule type="expression" dxfId="448" priority="451">
      <formula>B158&lt;15</formula>
    </cfRule>
  </conditionalFormatting>
  <conditionalFormatting sqref="B174 D174 F174 H174 J174 L174 N174">
    <cfRule type="expression" dxfId="447" priority="446">
      <formula>B167&lt;15</formula>
    </cfRule>
  </conditionalFormatting>
  <conditionalFormatting sqref="B169 D169 F169 H169 J169 L169 N169">
    <cfRule type="expression" dxfId="446" priority="436">
      <formula>B167&lt;15</formula>
    </cfRule>
  </conditionalFormatting>
  <conditionalFormatting sqref="B167:O167">
    <cfRule type="expression" dxfId="445" priority="433">
      <formula>B167&lt;15</formula>
    </cfRule>
  </conditionalFormatting>
  <conditionalFormatting sqref="C169 E169 G169 I169 K169 M169 O169">
    <cfRule type="expression" dxfId="444" priority="437">
      <formula>B167&lt;15</formula>
    </cfRule>
  </conditionalFormatting>
  <conditionalFormatting sqref="C174 E174 G174 I174 K174 M174 O174">
    <cfRule type="expression" dxfId="443" priority="447">
      <formula>B167&lt;15</formula>
    </cfRule>
  </conditionalFormatting>
  <conditionalFormatting sqref="P174">
    <cfRule type="expression" dxfId="442" priority="448">
      <formula>N167&lt;15</formula>
    </cfRule>
  </conditionalFormatting>
  <conditionalFormatting sqref="B170 D170 F170 H170 J170 L170 N170">
    <cfRule type="expression" dxfId="441" priority="438">
      <formula>B167&lt;15</formula>
    </cfRule>
  </conditionalFormatting>
  <conditionalFormatting sqref="C170 E170 G170 I170 K170 M170 O170">
    <cfRule type="expression" dxfId="440" priority="439">
      <formula>B167&lt;15</formula>
    </cfRule>
  </conditionalFormatting>
  <conditionalFormatting sqref="B171 D171 F171 H171 J171 L171 N171">
    <cfRule type="expression" dxfId="439" priority="440">
      <formula>B167&lt;15</formula>
    </cfRule>
  </conditionalFormatting>
  <conditionalFormatting sqref="C171 E171 G171 I171 K171 M171 O171">
    <cfRule type="expression" dxfId="438" priority="441">
      <formula>B167&lt;15</formula>
    </cfRule>
  </conditionalFormatting>
  <conditionalFormatting sqref="B172 D172 F172 H172 J172 L172 N172">
    <cfRule type="expression" dxfId="437" priority="442">
      <formula>B167&lt;15</formula>
    </cfRule>
  </conditionalFormatting>
  <conditionalFormatting sqref="C172 E172 G172 I172 K172 M172 O172">
    <cfRule type="expression" dxfId="436" priority="443">
      <formula>B167&lt;15</formula>
    </cfRule>
  </conditionalFormatting>
  <conditionalFormatting sqref="B173 D173 F173 H173 J173 L173 N173">
    <cfRule type="expression" dxfId="435" priority="444">
      <formula>B167&lt;15</formula>
    </cfRule>
  </conditionalFormatting>
  <conditionalFormatting sqref="C173 E173 G173 I173 K173 M173 O173">
    <cfRule type="expression" dxfId="434" priority="445">
      <formula>B172&lt;15</formula>
    </cfRule>
  </conditionalFormatting>
  <conditionalFormatting sqref="B168 D168 F168 H168 J168 L168 N168">
    <cfRule type="expression" dxfId="433" priority="434">
      <formula>B167&lt;15</formula>
    </cfRule>
  </conditionalFormatting>
  <conditionalFormatting sqref="C168 E168 G168 I168 K168 M168 O168">
    <cfRule type="expression" dxfId="432" priority="435">
      <formula>B167&lt;15</formula>
    </cfRule>
  </conditionalFormatting>
  <conditionalFormatting sqref="B187 D187 F187 H187 J187 L187 N187">
    <cfRule type="expression" dxfId="431" priority="430">
      <formula>B180&gt;15</formula>
    </cfRule>
  </conditionalFormatting>
  <conditionalFormatting sqref="B182 D182 F182 H182 J182 L182 N182">
    <cfRule type="expression" dxfId="430" priority="420">
      <formula>B180&gt;15</formula>
    </cfRule>
  </conditionalFormatting>
  <conditionalFormatting sqref="B180:O180">
    <cfRule type="expression" dxfId="429" priority="417">
      <formula>B180&gt;15</formula>
    </cfRule>
  </conditionalFormatting>
  <conditionalFormatting sqref="C182 E182 G182 I182 K182 M182 O182">
    <cfRule type="expression" dxfId="428" priority="421">
      <formula>B180&gt;15</formula>
    </cfRule>
  </conditionalFormatting>
  <conditionalFormatting sqref="C187 E187 G187 I187 K187 M187 O187">
    <cfRule type="expression" dxfId="427" priority="431">
      <formula>B180&gt;15</formula>
    </cfRule>
  </conditionalFormatting>
  <conditionalFormatting sqref="P187">
    <cfRule type="expression" dxfId="426" priority="432">
      <formula>N180&gt;15</formula>
    </cfRule>
  </conditionalFormatting>
  <conditionalFormatting sqref="B183 D183 F183 H183 J183 L183 N183">
    <cfRule type="expression" dxfId="425" priority="422">
      <formula>B180&gt;15</formula>
    </cfRule>
  </conditionalFormatting>
  <conditionalFormatting sqref="C183 E183 G183 I183 K183 M183 O183">
    <cfRule type="expression" dxfId="424" priority="423">
      <formula>B180&gt;15</formula>
    </cfRule>
  </conditionalFormatting>
  <conditionalFormatting sqref="B184 D184 F184 H184 J184 L184 N184">
    <cfRule type="expression" dxfId="423" priority="424">
      <formula>B180&gt;15</formula>
    </cfRule>
  </conditionalFormatting>
  <conditionalFormatting sqref="C184 E184 G184 I184 K184 M184 O184">
    <cfRule type="expression" dxfId="422" priority="425">
      <formula>B180&gt;15</formula>
    </cfRule>
  </conditionalFormatting>
  <conditionalFormatting sqref="B185 D185 F185 H185 J185 L185 N185">
    <cfRule type="expression" dxfId="421" priority="426">
      <formula>B180&gt;15</formula>
    </cfRule>
  </conditionalFormatting>
  <conditionalFormatting sqref="C185 E185 G185 I185 K185 M185 O185">
    <cfRule type="expression" dxfId="420" priority="427">
      <formula>B180&gt;15</formula>
    </cfRule>
  </conditionalFormatting>
  <conditionalFormatting sqref="B186 D186 F186 H186 J186 L186 N186">
    <cfRule type="expression" dxfId="419" priority="428">
      <formula>B180&gt;15</formula>
    </cfRule>
  </conditionalFormatting>
  <conditionalFormatting sqref="C186 E186 G186 I186 K186 M186 O186">
    <cfRule type="expression" dxfId="418" priority="429">
      <formula>B185&gt;15</formula>
    </cfRule>
  </conditionalFormatting>
  <conditionalFormatting sqref="B181 D181 F181 H181 J181 L181 N181">
    <cfRule type="expression" dxfId="417" priority="418">
      <formula>B180&gt;15</formula>
    </cfRule>
  </conditionalFormatting>
  <conditionalFormatting sqref="C181 E181 G181 I181 K181 M181 O181">
    <cfRule type="expression" dxfId="416" priority="419">
      <formula>B180&gt;15</formula>
    </cfRule>
  </conditionalFormatting>
  <conditionalFormatting sqref="B223 D223 F223 H223 J223 L223 N223">
    <cfRule type="expression" dxfId="415" priority="414">
      <formula>B216&lt;15</formula>
    </cfRule>
  </conditionalFormatting>
  <conditionalFormatting sqref="B218 D218 F218 H218 J218 L218 N218">
    <cfRule type="expression" dxfId="414" priority="404">
      <formula>B216&lt;15</formula>
    </cfRule>
  </conditionalFormatting>
  <conditionalFormatting sqref="B216:O216">
    <cfRule type="expression" dxfId="413" priority="401">
      <formula>B216&lt;15</formula>
    </cfRule>
  </conditionalFormatting>
  <conditionalFormatting sqref="C218 E218 G218 I218 K218 M218 O218">
    <cfRule type="expression" dxfId="412" priority="405">
      <formula>B216&lt;15</formula>
    </cfRule>
  </conditionalFormatting>
  <conditionalFormatting sqref="C223 E223 G223 I223 K223 M223 O223">
    <cfRule type="expression" dxfId="411" priority="415">
      <formula>B216&lt;15</formula>
    </cfRule>
  </conditionalFormatting>
  <conditionalFormatting sqref="P223">
    <cfRule type="expression" dxfId="410" priority="416">
      <formula>N216&lt;15</formula>
    </cfRule>
  </conditionalFormatting>
  <conditionalFormatting sqref="B219 D219 F219 H219 J219 L219 N219">
    <cfRule type="expression" dxfId="409" priority="406">
      <formula>B216&lt;15</formula>
    </cfRule>
  </conditionalFormatting>
  <conditionalFormatting sqref="C219 E219 G219 I219 K219 M219 O219">
    <cfRule type="expression" dxfId="408" priority="407">
      <formula>B216&lt;15</formula>
    </cfRule>
  </conditionalFormatting>
  <conditionalFormatting sqref="B220 D220 F220 H220 J220 L220 N220">
    <cfRule type="expression" dxfId="407" priority="408">
      <formula>B216&lt;15</formula>
    </cfRule>
  </conditionalFormatting>
  <conditionalFormatting sqref="C220 E220 G220 I220 K220 M220 O220">
    <cfRule type="expression" dxfId="406" priority="409">
      <formula>B216&lt;15</formula>
    </cfRule>
  </conditionalFormatting>
  <conditionalFormatting sqref="B221 D221 F221 H221 J221 L221 N221">
    <cfRule type="expression" dxfId="405" priority="410">
      <formula>B216&lt;15</formula>
    </cfRule>
  </conditionalFormatting>
  <conditionalFormatting sqref="C221 E221 G221 I221 K221 M221 O221">
    <cfRule type="expression" dxfId="404" priority="411">
      <formula>B216&lt;15</formula>
    </cfRule>
  </conditionalFormatting>
  <conditionalFormatting sqref="B222 D222 F222 H222 J222 L222 N222">
    <cfRule type="expression" dxfId="403" priority="412">
      <formula>B216&lt;15</formula>
    </cfRule>
  </conditionalFormatting>
  <conditionalFormatting sqref="C222 E222 G222 I222 K222 M222 O222">
    <cfRule type="expression" dxfId="402" priority="413">
      <formula>B221&lt;15</formula>
    </cfRule>
  </conditionalFormatting>
  <conditionalFormatting sqref="B217 D217 F217 H217 J217 L217 N217">
    <cfRule type="expression" dxfId="401" priority="402">
      <formula>B216&lt;15</formula>
    </cfRule>
  </conditionalFormatting>
  <conditionalFormatting sqref="C217 E217 G217 I217 K217 M217 O217">
    <cfRule type="expression" dxfId="400" priority="403">
      <formula>B216&lt;15</formula>
    </cfRule>
  </conditionalFormatting>
  <conditionalFormatting sqref="B232 D232 F232 H232 J232 L232 N232">
    <cfRule type="expression" dxfId="399" priority="398">
      <formula>B225&lt;15</formula>
    </cfRule>
  </conditionalFormatting>
  <conditionalFormatting sqref="B227 D227 F227 H227 J227 L227 N227">
    <cfRule type="expression" dxfId="398" priority="388">
      <formula>B225&lt;15</formula>
    </cfRule>
  </conditionalFormatting>
  <conditionalFormatting sqref="B225:O225">
    <cfRule type="expression" dxfId="397" priority="385">
      <formula>B225&lt;15</formula>
    </cfRule>
  </conditionalFormatting>
  <conditionalFormatting sqref="C227 E227 G227 I227 K227 M227 O227">
    <cfRule type="expression" dxfId="396" priority="389">
      <formula>B225&lt;15</formula>
    </cfRule>
  </conditionalFormatting>
  <conditionalFormatting sqref="C232 E232 G232 I232 K232 M232 O232">
    <cfRule type="expression" dxfId="395" priority="399">
      <formula>B225&lt;15</formula>
    </cfRule>
  </conditionalFormatting>
  <conditionalFormatting sqref="P232">
    <cfRule type="expression" dxfId="394" priority="400">
      <formula>N225&lt;15</formula>
    </cfRule>
  </conditionalFormatting>
  <conditionalFormatting sqref="B228 D228 F228 H228 J228 L228 N228">
    <cfRule type="expression" dxfId="393" priority="390">
      <formula>B225&lt;15</formula>
    </cfRule>
  </conditionalFormatting>
  <conditionalFormatting sqref="C228 E228 G228 I228 K228 M228 O228">
    <cfRule type="expression" dxfId="392" priority="391">
      <formula>B225&lt;15</formula>
    </cfRule>
  </conditionalFormatting>
  <conditionalFormatting sqref="B229 D229 F229 H229 J229 L229 N229">
    <cfRule type="expression" dxfId="391" priority="392">
      <formula>B225&lt;15</formula>
    </cfRule>
  </conditionalFormatting>
  <conditionalFormatting sqref="C229 E229 G229 I229 K229 M229 O229">
    <cfRule type="expression" dxfId="390" priority="393">
      <formula>B225&lt;15</formula>
    </cfRule>
  </conditionalFormatting>
  <conditionalFormatting sqref="B230 D230 F230 H230 J230 L230 N230">
    <cfRule type="expression" dxfId="389" priority="394">
      <formula>B225&lt;15</formula>
    </cfRule>
  </conditionalFormatting>
  <conditionalFormatting sqref="C230 E230 G230 I230 K230 M230 O230">
    <cfRule type="expression" dxfId="388" priority="395">
      <formula>B225&lt;15</formula>
    </cfRule>
  </conditionalFormatting>
  <conditionalFormatting sqref="B231 D231 F231 H231 J231 L231 N231">
    <cfRule type="expression" dxfId="387" priority="396">
      <formula>B225&lt;15</formula>
    </cfRule>
  </conditionalFormatting>
  <conditionalFormatting sqref="C231 E231 G231 I231 K231 M231 O231">
    <cfRule type="expression" dxfId="386" priority="397">
      <formula>B230&lt;15</formula>
    </cfRule>
  </conditionalFormatting>
  <conditionalFormatting sqref="B226 D226 F226 H226 J226 L226 N226">
    <cfRule type="expression" dxfId="385" priority="386">
      <formula>B225&lt;15</formula>
    </cfRule>
  </conditionalFormatting>
  <conditionalFormatting sqref="C226 E226 G226 I226 K226 M226 O226">
    <cfRule type="expression" dxfId="384" priority="387">
      <formula>B225&lt;15</formula>
    </cfRule>
  </conditionalFormatting>
  <conditionalFormatting sqref="B245 D245 F245 H245 J245 L245 N245">
    <cfRule type="expression" dxfId="383" priority="382">
      <formula>B238&gt;15</formula>
    </cfRule>
  </conditionalFormatting>
  <conditionalFormatting sqref="B240 D240 F240 H240 J240 L240 N240">
    <cfRule type="expression" dxfId="382" priority="372">
      <formula>B238&gt;15</formula>
    </cfRule>
  </conditionalFormatting>
  <conditionalFormatting sqref="B238:O238">
    <cfRule type="expression" dxfId="381" priority="369">
      <formula>B238&gt;15</formula>
    </cfRule>
  </conditionalFormatting>
  <conditionalFormatting sqref="C240 E240 G240 I240 K240 M240 O240">
    <cfRule type="expression" dxfId="380" priority="373">
      <formula>B238&gt;15</formula>
    </cfRule>
  </conditionalFormatting>
  <conditionalFormatting sqref="C245 E245 G245 I245 K245 M245 O245">
    <cfRule type="expression" dxfId="379" priority="383">
      <formula>B238&gt;15</formula>
    </cfRule>
  </conditionalFormatting>
  <conditionalFormatting sqref="P245">
    <cfRule type="expression" dxfId="378" priority="384">
      <formula>N238&gt;15</formula>
    </cfRule>
  </conditionalFormatting>
  <conditionalFormatting sqref="B241 D241 F241 H241 J241 L241 N241">
    <cfRule type="expression" dxfId="377" priority="374">
      <formula>B238&gt;15</formula>
    </cfRule>
  </conditionalFormatting>
  <conditionalFormatting sqref="C241 E241 G241 I241 K241 M241 O241">
    <cfRule type="expression" dxfId="376" priority="375">
      <formula>B238&gt;15</formula>
    </cfRule>
  </conditionalFormatting>
  <conditionalFormatting sqref="B242 D242 F242 H242 J242 L242 N242">
    <cfRule type="expression" dxfId="375" priority="376">
      <formula>B238&gt;15</formula>
    </cfRule>
  </conditionalFormatting>
  <conditionalFormatting sqref="C242 E242 G242 I242 K242 M242 O242">
    <cfRule type="expression" dxfId="374" priority="377">
      <formula>B238&gt;15</formula>
    </cfRule>
  </conditionalFormatting>
  <conditionalFormatting sqref="B243 D243 F243 H243 J243 L243 N243">
    <cfRule type="expression" dxfId="373" priority="378">
      <formula>B238&gt;15</formula>
    </cfRule>
  </conditionalFormatting>
  <conditionalFormatting sqref="C243 E243 G243 I243 K243 M243 O243">
    <cfRule type="expression" dxfId="372" priority="379">
      <formula>B238&gt;15</formula>
    </cfRule>
  </conditionalFormatting>
  <conditionalFormatting sqref="B244 D244 F244 H244 J244 L244 N244">
    <cfRule type="expression" dxfId="371" priority="380">
      <formula>B238&gt;15</formula>
    </cfRule>
  </conditionalFormatting>
  <conditionalFormatting sqref="C244 E244 G244 I244 K244 M244 O244">
    <cfRule type="expression" dxfId="370" priority="381">
      <formula>B243&gt;15</formula>
    </cfRule>
  </conditionalFormatting>
  <conditionalFormatting sqref="B239 D239 F239 H239 J239 L239 N239">
    <cfRule type="expression" dxfId="369" priority="370">
      <formula>B238&gt;15</formula>
    </cfRule>
  </conditionalFormatting>
  <conditionalFormatting sqref="C239 E239 G239 I239 K239 M239 O239">
    <cfRule type="expression" dxfId="368" priority="371">
      <formula>B238&gt;15</formula>
    </cfRule>
  </conditionalFormatting>
  <conditionalFormatting sqref="B281 D281 F281 H281 J281 L281 N281">
    <cfRule type="expression" dxfId="367" priority="366">
      <formula>B274&lt;15</formula>
    </cfRule>
  </conditionalFormatting>
  <conditionalFormatting sqref="B276 D276 F276 H276 J276 L276 N276">
    <cfRule type="expression" dxfId="366" priority="356">
      <formula>B274&lt;15</formula>
    </cfRule>
  </conditionalFormatting>
  <conditionalFormatting sqref="B274:O274">
    <cfRule type="expression" dxfId="365" priority="353">
      <formula>B274&lt;15</formula>
    </cfRule>
  </conditionalFormatting>
  <conditionalFormatting sqref="C276 E276 G276 I276 K276 M276 O276">
    <cfRule type="expression" dxfId="364" priority="357">
      <formula>B274&lt;15</formula>
    </cfRule>
  </conditionalFormatting>
  <conditionalFormatting sqref="C281 E281 G281 I281 K281 M281 O281">
    <cfRule type="expression" dxfId="363" priority="367">
      <formula>B274&lt;15</formula>
    </cfRule>
  </conditionalFormatting>
  <conditionalFormatting sqref="P281">
    <cfRule type="expression" dxfId="362" priority="368">
      <formula>N274&lt;15</formula>
    </cfRule>
  </conditionalFormatting>
  <conditionalFormatting sqref="B277 D277 F277 H277 J277 L277 N277">
    <cfRule type="expression" dxfId="361" priority="358">
      <formula>B274&lt;15</formula>
    </cfRule>
  </conditionalFormatting>
  <conditionalFormatting sqref="C277 E277 G277 I277 K277 M277 O277">
    <cfRule type="expression" dxfId="360" priority="359">
      <formula>B274&lt;15</formula>
    </cfRule>
  </conditionalFormatting>
  <conditionalFormatting sqref="B278 D278 F278 H278 J278 L278 N278">
    <cfRule type="expression" dxfId="359" priority="360">
      <formula>B274&lt;15</formula>
    </cfRule>
  </conditionalFormatting>
  <conditionalFormatting sqref="C278 E278 G278 I278 K278 M278 O278">
    <cfRule type="expression" dxfId="358" priority="361">
      <formula>B274&lt;15</formula>
    </cfRule>
  </conditionalFormatting>
  <conditionalFormatting sqref="B279 D279 F279 H279 J279 L279 N279">
    <cfRule type="expression" dxfId="357" priority="362">
      <formula>B274&lt;15</formula>
    </cfRule>
  </conditionalFormatting>
  <conditionalFormatting sqref="C279 E279 G279 I279 K279 M279 O279">
    <cfRule type="expression" dxfId="356" priority="363">
      <formula>B274&lt;15</formula>
    </cfRule>
  </conditionalFormatting>
  <conditionalFormatting sqref="B280 D280 F280 H280 J280 L280 N280">
    <cfRule type="expression" dxfId="355" priority="364">
      <formula>B274&lt;15</formula>
    </cfRule>
  </conditionalFormatting>
  <conditionalFormatting sqref="C280 E280 G280 I280 K280 M280 O280">
    <cfRule type="expression" dxfId="354" priority="365">
      <formula>B279&lt;15</formula>
    </cfRule>
  </conditionalFormatting>
  <conditionalFormatting sqref="B275 D275 F275 H275 J275 L275 N275">
    <cfRule type="expression" dxfId="353" priority="354">
      <formula>B274&lt;15</formula>
    </cfRule>
  </conditionalFormatting>
  <conditionalFormatting sqref="C275 E275 G275 I275 K275 M275 O275">
    <cfRule type="expression" dxfId="352" priority="355">
      <formula>B274&lt;15</formula>
    </cfRule>
  </conditionalFormatting>
  <conditionalFormatting sqref="B290 D290 F290 H290 J290 L290 N290">
    <cfRule type="expression" dxfId="351" priority="350">
      <formula>B283&lt;15</formula>
    </cfRule>
  </conditionalFormatting>
  <conditionalFormatting sqref="B285 D285 F285 H285 J285 L285 N285">
    <cfRule type="expression" dxfId="350" priority="340">
      <formula>B283&lt;15</formula>
    </cfRule>
  </conditionalFormatting>
  <conditionalFormatting sqref="B283:O283">
    <cfRule type="expression" dxfId="349" priority="337">
      <formula>B283&lt;15</formula>
    </cfRule>
  </conditionalFormatting>
  <conditionalFormatting sqref="C285 E285 G285 I285 K285 M285 O285">
    <cfRule type="expression" dxfId="348" priority="341">
      <formula>B283&lt;15</formula>
    </cfRule>
  </conditionalFormatting>
  <conditionalFormatting sqref="C290 E290 G290 I290 K290 M290 O290">
    <cfRule type="expression" dxfId="347" priority="351">
      <formula>B283&lt;15</formula>
    </cfRule>
  </conditionalFormatting>
  <conditionalFormatting sqref="P290">
    <cfRule type="expression" dxfId="346" priority="352">
      <formula>N283&lt;15</formula>
    </cfRule>
  </conditionalFormatting>
  <conditionalFormatting sqref="B286 D286 F286 H286 J286 L286 N286">
    <cfRule type="expression" dxfId="345" priority="342">
      <formula>B283&lt;15</formula>
    </cfRule>
  </conditionalFormatting>
  <conditionalFormatting sqref="C286 E286 G286 I286 K286 M286 O286">
    <cfRule type="expression" dxfId="344" priority="343">
      <formula>B283&lt;15</formula>
    </cfRule>
  </conditionalFormatting>
  <conditionalFormatting sqref="B287 D287 F287 H287 J287 L287 N287">
    <cfRule type="expression" dxfId="343" priority="344">
      <formula>B283&lt;15</formula>
    </cfRule>
  </conditionalFormatting>
  <conditionalFormatting sqref="C287 E287 G287 I287 K287 M287 O287">
    <cfRule type="expression" dxfId="342" priority="345">
      <formula>B283&lt;15</formula>
    </cfRule>
  </conditionalFormatting>
  <conditionalFormatting sqref="B288 D288 F288 H288 J288 L288 N288">
    <cfRule type="expression" dxfId="341" priority="346">
      <formula>B283&lt;15</formula>
    </cfRule>
  </conditionalFormatting>
  <conditionalFormatting sqref="C288 E288 G288 I288 K288 M288 O288">
    <cfRule type="expression" dxfId="340" priority="347">
      <formula>B283&lt;15</formula>
    </cfRule>
  </conditionalFormatting>
  <conditionalFormatting sqref="B289 D289 F289 H289 J289 L289 N289">
    <cfRule type="expression" dxfId="339" priority="348">
      <formula>B283&lt;15</formula>
    </cfRule>
  </conditionalFormatting>
  <conditionalFormatting sqref="C289 E289 G289 I289 K289 M289 O289">
    <cfRule type="expression" dxfId="338" priority="349">
      <formula>B288&lt;15</formula>
    </cfRule>
  </conditionalFormatting>
  <conditionalFormatting sqref="B284 D284 F284 H284 J284 L284 N284">
    <cfRule type="expression" dxfId="337" priority="338">
      <formula>B283&lt;15</formula>
    </cfRule>
  </conditionalFormatting>
  <conditionalFormatting sqref="C284 E284 G284 I284 K284 M284 O284">
    <cfRule type="expression" dxfId="336" priority="339">
      <formula>B283&lt;15</formula>
    </cfRule>
  </conditionalFormatting>
  <conditionalFormatting sqref="B303 D303 F303 H303 J303 L303 N303">
    <cfRule type="expression" dxfId="335" priority="334">
      <formula>B296&gt;15</formula>
    </cfRule>
  </conditionalFormatting>
  <conditionalFormatting sqref="B298 D298 F298 H298 J298 L298 N298">
    <cfRule type="expression" dxfId="334" priority="324">
      <formula>B296&gt;15</formula>
    </cfRule>
  </conditionalFormatting>
  <conditionalFormatting sqref="B296:O296">
    <cfRule type="expression" dxfId="333" priority="321">
      <formula>B296&gt;15</formula>
    </cfRule>
  </conditionalFormatting>
  <conditionalFormatting sqref="C298 E298 G298 I298 K298 M298 O298">
    <cfRule type="expression" dxfId="332" priority="325">
      <formula>B296&gt;15</formula>
    </cfRule>
  </conditionalFormatting>
  <conditionalFormatting sqref="C303 E303 G303 I303 K303 M303 O303">
    <cfRule type="expression" dxfId="331" priority="335">
      <formula>B296&gt;15</formula>
    </cfRule>
  </conditionalFormatting>
  <conditionalFormatting sqref="P303">
    <cfRule type="expression" dxfId="330" priority="336">
      <formula>N296&gt;15</formula>
    </cfRule>
  </conditionalFormatting>
  <conditionalFormatting sqref="B299 D299 F299 H299 J299 L299 N299">
    <cfRule type="expression" dxfId="329" priority="326">
      <formula>B296&gt;15</formula>
    </cfRule>
  </conditionalFormatting>
  <conditionalFormatting sqref="C299 E299 G299 I299 K299 M299 O299">
    <cfRule type="expression" dxfId="328" priority="327">
      <formula>B296&gt;15</formula>
    </cfRule>
  </conditionalFormatting>
  <conditionalFormatting sqref="B300 D300 F300 H300 J300 L300 N300">
    <cfRule type="expression" dxfId="327" priority="328">
      <formula>B296&gt;15</formula>
    </cfRule>
  </conditionalFormatting>
  <conditionalFormatting sqref="C300 E300 G300 I300 K300 M300 O300">
    <cfRule type="expression" dxfId="326" priority="329">
      <formula>B296&gt;15</formula>
    </cfRule>
  </conditionalFormatting>
  <conditionalFormatting sqref="B301 D301 F301 H301 J301 L301 N301">
    <cfRule type="expression" dxfId="325" priority="330">
      <formula>B296&gt;15</formula>
    </cfRule>
  </conditionalFormatting>
  <conditionalFormatting sqref="C301 E301 G301 I301 K301 M301 O301">
    <cfRule type="expression" dxfId="324" priority="331">
      <formula>B296&gt;15</formula>
    </cfRule>
  </conditionalFormatting>
  <conditionalFormatting sqref="B302 D302 F302 H302 J302 L302 N302">
    <cfRule type="expression" dxfId="323" priority="332">
      <formula>B296&gt;15</formula>
    </cfRule>
  </conditionalFormatting>
  <conditionalFormatting sqref="C302 E302 G302 I302 K302 M302 O302">
    <cfRule type="expression" dxfId="322" priority="333">
      <formula>B301&gt;15</formula>
    </cfRule>
  </conditionalFormatting>
  <conditionalFormatting sqref="B297 D297 F297 H297 J297 L297 N297">
    <cfRule type="expression" dxfId="321" priority="322">
      <formula>B296&gt;15</formula>
    </cfRule>
  </conditionalFormatting>
  <conditionalFormatting sqref="C297 E297 G297 I297 K297 M297 O297">
    <cfRule type="expression" dxfId="320" priority="323">
      <formula>B296&gt;15</formula>
    </cfRule>
  </conditionalFormatting>
  <conditionalFormatting sqref="B339 D339 F339 H339 J339 L339 N339">
    <cfRule type="expression" dxfId="319" priority="318">
      <formula>B332&lt;15</formula>
    </cfRule>
  </conditionalFormatting>
  <conditionalFormatting sqref="B334 D334 F334 H334 J334 L334 N334">
    <cfRule type="expression" dxfId="318" priority="308">
      <formula>B332&lt;15</formula>
    </cfRule>
  </conditionalFormatting>
  <conditionalFormatting sqref="B332:O332">
    <cfRule type="expression" dxfId="317" priority="305">
      <formula>B332&lt;15</formula>
    </cfRule>
  </conditionalFormatting>
  <conditionalFormatting sqref="C334 E334 G334 I334 K334 M334 O334">
    <cfRule type="expression" dxfId="316" priority="309">
      <formula>B332&lt;15</formula>
    </cfRule>
  </conditionalFormatting>
  <conditionalFormatting sqref="C339 E339 G339 I339 K339 M339 O339">
    <cfRule type="expression" dxfId="315" priority="319">
      <formula>B332&lt;15</formula>
    </cfRule>
  </conditionalFormatting>
  <conditionalFormatting sqref="P339">
    <cfRule type="expression" dxfId="314" priority="320">
      <formula>N332&lt;15</formula>
    </cfRule>
  </conditionalFormatting>
  <conditionalFormatting sqref="B335 D335 F335 H335 J335 L335 N335">
    <cfRule type="expression" dxfId="313" priority="310">
      <formula>B332&lt;15</formula>
    </cfRule>
  </conditionalFormatting>
  <conditionalFormatting sqref="C335 E335 G335 I335 K335 M335 O335">
    <cfRule type="expression" dxfId="312" priority="311">
      <formula>B332&lt;15</formula>
    </cfRule>
  </conditionalFormatting>
  <conditionalFormatting sqref="B336 D336 F336 H336 J336 L336 N336">
    <cfRule type="expression" dxfId="311" priority="312">
      <formula>B332&lt;15</formula>
    </cfRule>
  </conditionalFormatting>
  <conditionalFormatting sqref="C336 E336 G336 I336 K336 M336 O336">
    <cfRule type="expression" dxfId="310" priority="313">
      <formula>B332&lt;15</formula>
    </cfRule>
  </conditionalFormatting>
  <conditionalFormatting sqref="B337 D337 F337 H337 J337 L337 N337">
    <cfRule type="expression" dxfId="309" priority="314">
      <formula>B332&lt;15</formula>
    </cfRule>
  </conditionalFormatting>
  <conditionalFormatting sqref="C337 E337 G337 I337 K337 M337 O337">
    <cfRule type="expression" dxfId="308" priority="315">
      <formula>B332&lt;15</formula>
    </cfRule>
  </conditionalFormatting>
  <conditionalFormatting sqref="B338 D338 F338 H338 J338 L338 N338">
    <cfRule type="expression" dxfId="307" priority="316">
      <formula>B332&lt;15</formula>
    </cfRule>
  </conditionalFormatting>
  <conditionalFormatting sqref="C338 E338 G338 I338 K338 M338 O338">
    <cfRule type="expression" dxfId="306" priority="317">
      <formula>B337&lt;15</formula>
    </cfRule>
  </conditionalFormatting>
  <conditionalFormatting sqref="B333 D333 F333 H333 J333 L333 N333">
    <cfRule type="expression" dxfId="305" priority="306">
      <formula>B332&lt;15</formula>
    </cfRule>
  </conditionalFormatting>
  <conditionalFormatting sqref="C333 E333 G333 I333 K333 M333 O333">
    <cfRule type="expression" dxfId="304" priority="307">
      <formula>B332&lt;15</formula>
    </cfRule>
  </conditionalFormatting>
  <conditionalFormatting sqref="B348 D348 F348 H348 J348 L348 N348">
    <cfRule type="expression" dxfId="303" priority="302">
      <formula>B341&lt;15</formula>
    </cfRule>
  </conditionalFormatting>
  <conditionalFormatting sqref="B343 D343 F343 H343 J343 L343 N343">
    <cfRule type="expression" dxfId="302" priority="292">
      <formula>B341&lt;15</formula>
    </cfRule>
  </conditionalFormatting>
  <conditionalFormatting sqref="B341:O341">
    <cfRule type="expression" dxfId="301" priority="289">
      <formula>B341&lt;15</formula>
    </cfRule>
  </conditionalFormatting>
  <conditionalFormatting sqref="C343 E343 G343 I343 K343 M343 O343">
    <cfRule type="expression" dxfId="300" priority="293">
      <formula>B341&lt;15</formula>
    </cfRule>
  </conditionalFormatting>
  <conditionalFormatting sqref="C348 E348 G348 I348 K348 M348 O348">
    <cfRule type="expression" dxfId="299" priority="303">
      <formula>B341&lt;15</formula>
    </cfRule>
  </conditionalFormatting>
  <conditionalFormatting sqref="P348">
    <cfRule type="expression" dxfId="298" priority="304">
      <formula>N341&lt;15</formula>
    </cfRule>
  </conditionalFormatting>
  <conditionalFormatting sqref="B344 D344 F344 H344 J344 L344 N344">
    <cfRule type="expression" dxfId="297" priority="294">
      <formula>B341&lt;15</formula>
    </cfRule>
  </conditionalFormatting>
  <conditionalFormatting sqref="C344 E344 G344 I344 K344 M344 O344">
    <cfRule type="expression" dxfId="296" priority="295">
      <formula>B341&lt;15</formula>
    </cfRule>
  </conditionalFormatting>
  <conditionalFormatting sqref="B345 D345 F345 H345 J345 L345 N345">
    <cfRule type="expression" dxfId="295" priority="296">
      <formula>B341&lt;15</formula>
    </cfRule>
  </conditionalFormatting>
  <conditionalFormatting sqref="C345 E345 G345 I345 K345 M345 O345">
    <cfRule type="expression" dxfId="294" priority="297">
      <formula>B341&lt;15</formula>
    </cfRule>
  </conditionalFormatting>
  <conditionalFormatting sqref="B346 D346 F346 H346 J346 L346 N346">
    <cfRule type="expression" dxfId="293" priority="298">
      <formula>B341&lt;15</formula>
    </cfRule>
  </conditionalFormatting>
  <conditionalFormatting sqref="C346 E346 G346 I346 K346 M346 O346">
    <cfRule type="expression" dxfId="292" priority="299">
      <formula>B341&lt;15</formula>
    </cfRule>
  </conditionalFormatting>
  <conditionalFormatting sqref="B347 D347 F347 H347 J347 L347 N347">
    <cfRule type="expression" dxfId="291" priority="300">
      <formula>B341&lt;15</formula>
    </cfRule>
  </conditionalFormatting>
  <conditionalFormatting sqref="C347 E347 G347 I347 K347 M347 O347">
    <cfRule type="expression" dxfId="290" priority="301">
      <formula>B346&lt;15</formula>
    </cfRule>
  </conditionalFormatting>
  <conditionalFormatting sqref="B342 D342 F342 H342 J342 L342 N342">
    <cfRule type="expression" dxfId="289" priority="290">
      <formula>B341&lt;15</formula>
    </cfRule>
  </conditionalFormatting>
  <conditionalFormatting sqref="C342 E342 G342 I342 K342 M342 O342">
    <cfRule type="expression" dxfId="288" priority="291">
      <formula>B341&lt;15</formula>
    </cfRule>
  </conditionalFormatting>
  <conditionalFormatting sqref="B361 D361 F361 H361 J361 L361 N361">
    <cfRule type="expression" dxfId="287" priority="286">
      <formula>B354&gt;15</formula>
    </cfRule>
  </conditionalFormatting>
  <conditionalFormatting sqref="B356 D356 F356 H356 J356 L356 N356">
    <cfRule type="expression" dxfId="286" priority="276">
      <formula>B354&gt;15</formula>
    </cfRule>
  </conditionalFormatting>
  <conditionalFormatting sqref="B354:O354">
    <cfRule type="expression" dxfId="285" priority="273">
      <formula>B354&gt;15</formula>
    </cfRule>
  </conditionalFormatting>
  <conditionalFormatting sqref="C356 E356 G356 I356 K356 M356 O356">
    <cfRule type="expression" dxfId="284" priority="277">
      <formula>B354&gt;15</formula>
    </cfRule>
  </conditionalFormatting>
  <conditionalFormatting sqref="C361 E361 G361 I361 K361 M361 O361">
    <cfRule type="expression" dxfId="283" priority="287">
      <formula>B354&gt;15</formula>
    </cfRule>
  </conditionalFormatting>
  <conditionalFormatting sqref="P361">
    <cfRule type="expression" dxfId="282" priority="288">
      <formula>N354&gt;15</formula>
    </cfRule>
  </conditionalFormatting>
  <conditionalFormatting sqref="B357 D357 F357 H357 J357 L357 N357">
    <cfRule type="expression" dxfId="281" priority="278">
      <formula>B354&gt;15</formula>
    </cfRule>
  </conditionalFormatting>
  <conditionalFormatting sqref="C357 E357 G357 I357 K357 M357 O357">
    <cfRule type="expression" dxfId="280" priority="279">
      <formula>B354&gt;15</formula>
    </cfRule>
  </conditionalFormatting>
  <conditionalFormatting sqref="B358 D358 F358 H358 J358 L358 N358">
    <cfRule type="expression" dxfId="279" priority="280">
      <formula>B354&gt;15</formula>
    </cfRule>
  </conditionalFormatting>
  <conditionalFormatting sqref="C358 E358 G358 I358 K358 M358 O358">
    <cfRule type="expression" dxfId="278" priority="281">
      <formula>B354&gt;15</formula>
    </cfRule>
  </conditionalFormatting>
  <conditionalFormatting sqref="B359 D359 F359 H359 J359 L359 N359">
    <cfRule type="expression" dxfId="277" priority="282">
      <formula>B354&gt;15</formula>
    </cfRule>
  </conditionalFormatting>
  <conditionalFormatting sqref="C359 E359 G359 I359 K359 M359 O359">
    <cfRule type="expression" dxfId="276" priority="283">
      <formula>B354&gt;15</formula>
    </cfRule>
  </conditionalFormatting>
  <conditionalFormatting sqref="B360 D360 F360 H360 J360 L360 N360">
    <cfRule type="expression" dxfId="275" priority="284">
      <formula>B354&gt;15</formula>
    </cfRule>
  </conditionalFormatting>
  <conditionalFormatting sqref="C360 E360 G360 I360 K360 M360 O360">
    <cfRule type="expression" dxfId="274" priority="285">
      <formula>B359&gt;15</formula>
    </cfRule>
  </conditionalFormatting>
  <conditionalFormatting sqref="B355 D355 F355 H355 J355 L355 N355">
    <cfRule type="expression" dxfId="273" priority="274">
      <formula>B354&gt;15</formula>
    </cfRule>
  </conditionalFormatting>
  <conditionalFormatting sqref="C355 E355 G355 I355 K355 M355 O355">
    <cfRule type="expression" dxfId="272" priority="275">
      <formula>B354&gt;15</formula>
    </cfRule>
  </conditionalFormatting>
  <conditionalFormatting sqref="B397 D397 F397 H397 J397 L397 N397">
    <cfRule type="expression" dxfId="271" priority="270">
      <formula>B390&lt;15</formula>
    </cfRule>
  </conditionalFormatting>
  <conditionalFormatting sqref="B392 D392 F392 H392 J392 L392 N392">
    <cfRule type="expression" dxfId="270" priority="260">
      <formula>B390&lt;15</formula>
    </cfRule>
  </conditionalFormatting>
  <conditionalFormatting sqref="B390:O390">
    <cfRule type="expression" dxfId="269" priority="257">
      <formula>B390&lt;15</formula>
    </cfRule>
  </conditionalFormatting>
  <conditionalFormatting sqref="C392 E392 G392 I392 K392 M392 O392">
    <cfRule type="expression" dxfId="268" priority="261">
      <formula>B390&lt;15</formula>
    </cfRule>
  </conditionalFormatting>
  <conditionalFormatting sqref="C397 E397 G397 I397 K397 M397 O397">
    <cfRule type="expression" dxfId="267" priority="271">
      <formula>B390&lt;15</formula>
    </cfRule>
  </conditionalFormatting>
  <conditionalFormatting sqref="P397">
    <cfRule type="expression" dxfId="266" priority="272">
      <formula>N390&lt;15</formula>
    </cfRule>
  </conditionalFormatting>
  <conditionalFormatting sqref="B393 D393 F393 H393 J393 L393 N393">
    <cfRule type="expression" dxfId="265" priority="262">
      <formula>B390&lt;15</formula>
    </cfRule>
  </conditionalFormatting>
  <conditionalFormatting sqref="C393 E393 G393 I393 K393 M393 O393">
    <cfRule type="expression" dxfId="264" priority="263">
      <formula>B390&lt;15</formula>
    </cfRule>
  </conditionalFormatting>
  <conditionalFormatting sqref="B394 D394 F394 H394 J394 L394 N394">
    <cfRule type="expression" dxfId="263" priority="264">
      <formula>B390&lt;15</formula>
    </cfRule>
  </conditionalFormatting>
  <conditionalFormatting sqref="C394 E394 G394 I394 K394 M394 O394">
    <cfRule type="expression" dxfId="262" priority="265">
      <formula>B390&lt;15</formula>
    </cfRule>
  </conditionalFormatting>
  <conditionalFormatting sqref="B395 D395 F395 H395 J395 L395 N395">
    <cfRule type="expression" dxfId="261" priority="266">
      <formula>B390&lt;15</formula>
    </cfRule>
  </conditionalFormatting>
  <conditionalFormatting sqref="C395 E395 G395 I395 K395 M395 O395">
    <cfRule type="expression" dxfId="260" priority="267">
      <formula>B390&lt;15</formula>
    </cfRule>
  </conditionalFormatting>
  <conditionalFormatting sqref="B396 D396 F396 H396 J396 L396 N396">
    <cfRule type="expression" dxfId="259" priority="268">
      <formula>B390&lt;15</formula>
    </cfRule>
  </conditionalFormatting>
  <conditionalFormatting sqref="C396 E396 G396 I396 K396 M396 O396">
    <cfRule type="expression" dxfId="258" priority="269">
      <formula>B395&lt;15</formula>
    </cfRule>
  </conditionalFormatting>
  <conditionalFormatting sqref="B391 D391 F391 H391 J391 L391 N391">
    <cfRule type="expression" dxfId="257" priority="258">
      <formula>B390&lt;15</formula>
    </cfRule>
  </conditionalFormatting>
  <conditionalFormatting sqref="C391 E391 G391 I391 K391 M391 O391">
    <cfRule type="expression" dxfId="256" priority="259">
      <formula>B390&lt;15</formula>
    </cfRule>
  </conditionalFormatting>
  <conditionalFormatting sqref="B406 D406 F406 H406 J406 L406 N406">
    <cfRule type="expression" dxfId="255" priority="254">
      <formula>B399&lt;15</formula>
    </cfRule>
  </conditionalFormatting>
  <conditionalFormatting sqref="B401 D401 F401 H401 J401 L401 N401">
    <cfRule type="expression" dxfId="254" priority="244">
      <formula>B399&lt;15</formula>
    </cfRule>
  </conditionalFormatting>
  <conditionalFormatting sqref="B399:O399">
    <cfRule type="expression" dxfId="253" priority="241">
      <formula>B399&lt;15</formula>
    </cfRule>
  </conditionalFormatting>
  <conditionalFormatting sqref="C401 E401 G401 I401 K401 M401 O401">
    <cfRule type="expression" dxfId="252" priority="245">
      <formula>B399&lt;15</formula>
    </cfRule>
  </conditionalFormatting>
  <conditionalFormatting sqref="C406 E406 G406 I406 K406 M406 O406">
    <cfRule type="expression" dxfId="251" priority="255">
      <formula>B399&lt;15</formula>
    </cfRule>
  </conditionalFormatting>
  <conditionalFormatting sqref="P406">
    <cfRule type="expression" dxfId="250" priority="256">
      <formula>N399&lt;15</formula>
    </cfRule>
  </conditionalFormatting>
  <conditionalFormatting sqref="B402 D402 F402 H402 J402 L402 N402">
    <cfRule type="expression" dxfId="249" priority="246">
      <formula>B399&lt;15</formula>
    </cfRule>
  </conditionalFormatting>
  <conditionalFormatting sqref="C402 E402 G402 I402 K402 M402 O402">
    <cfRule type="expression" dxfId="248" priority="247">
      <formula>B399&lt;15</formula>
    </cfRule>
  </conditionalFormatting>
  <conditionalFormatting sqref="B403 D403 F403 H403 J403 L403 N403">
    <cfRule type="expression" dxfId="247" priority="248">
      <formula>B399&lt;15</formula>
    </cfRule>
  </conditionalFormatting>
  <conditionalFormatting sqref="C403 E403 G403 I403 K403 M403 O403">
    <cfRule type="expression" dxfId="246" priority="249">
      <formula>B399&lt;15</formula>
    </cfRule>
  </conditionalFormatting>
  <conditionalFormatting sqref="B404 D404 F404 H404 J404 L404 N404">
    <cfRule type="expression" dxfId="245" priority="250">
      <formula>B399&lt;15</formula>
    </cfRule>
  </conditionalFormatting>
  <conditionalFormatting sqref="C404 E404 G404 I404 K404 M404 O404">
    <cfRule type="expression" dxfId="244" priority="251">
      <formula>B399&lt;15</formula>
    </cfRule>
  </conditionalFormatting>
  <conditionalFormatting sqref="B405 D405 F405 H405 J405 L405 N405">
    <cfRule type="expression" dxfId="243" priority="252">
      <formula>B399&lt;15</formula>
    </cfRule>
  </conditionalFormatting>
  <conditionalFormatting sqref="C405 E405 G405 I405 K405 M405 O405">
    <cfRule type="expression" dxfId="242" priority="253">
      <formula>B404&lt;15</formula>
    </cfRule>
  </conditionalFormatting>
  <conditionalFormatting sqref="B400 D400 F400 H400 J400 L400 N400">
    <cfRule type="expression" dxfId="241" priority="242">
      <formula>B399&lt;15</formula>
    </cfRule>
  </conditionalFormatting>
  <conditionalFormatting sqref="C400 E400 G400 I400 K400 M400 O400">
    <cfRule type="expression" dxfId="240" priority="243">
      <formula>B399&lt;15</formula>
    </cfRule>
  </conditionalFormatting>
  <conditionalFormatting sqref="B419 D419 F419 H419 J419 L419 N419">
    <cfRule type="expression" dxfId="239" priority="238">
      <formula>B412&gt;15</formula>
    </cfRule>
  </conditionalFormatting>
  <conditionalFormatting sqref="B414 D414 F414 H414 J414 L414 N414">
    <cfRule type="expression" dxfId="238" priority="228">
      <formula>B412&gt;15</formula>
    </cfRule>
  </conditionalFormatting>
  <conditionalFormatting sqref="B412:O412">
    <cfRule type="expression" dxfId="237" priority="225">
      <formula>B412&gt;15</formula>
    </cfRule>
  </conditionalFormatting>
  <conditionalFormatting sqref="C414 E414 G414 I414 K414 M414 O414">
    <cfRule type="expression" dxfId="236" priority="229">
      <formula>B412&gt;15</formula>
    </cfRule>
  </conditionalFormatting>
  <conditionalFormatting sqref="C419 E419 G419 I419 K419 M419 O419">
    <cfRule type="expression" dxfId="235" priority="239">
      <formula>B412&gt;15</formula>
    </cfRule>
  </conditionalFormatting>
  <conditionalFormatting sqref="P419">
    <cfRule type="expression" dxfId="234" priority="240">
      <formula>N412&gt;15</formula>
    </cfRule>
  </conditionalFormatting>
  <conditionalFormatting sqref="B415 D415 F415 H415 J415 L415 N415">
    <cfRule type="expression" dxfId="233" priority="230">
      <formula>B412&gt;15</formula>
    </cfRule>
  </conditionalFormatting>
  <conditionalFormatting sqref="C415 E415 G415 I415 K415 M415 O415">
    <cfRule type="expression" dxfId="232" priority="231">
      <formula>B412&gt;15</formula>
    </cfRule>
  </conditionalFormatting>
  <conditionalFormatting sqref="B416 D416 F416 H416 J416 L416 N416">
    <cfRule type="expression" dxfId="231" priority="232">
      <formula>B412&gt;15</formula>
    </cfRule>
  </conditionalFormatting>
  <conditionalFormatting sqref="C416 E416 G416 I416 K416 M416 O416">
    <cfRule type="expression" dxfId="230" priority="233">
      <formula>B412&gt;15</formula>
    </cfRule>
  </conditionalFormatting>
  <conditionalFormatting sqref="B417 D417 F417 H417 J417 L417 N417">
    <cfRule type="expression" dxfId="229" priority="234">
      <formula>B412&gt;15</formula>
    </cfRule>
  </conditionalFormatting>
  <conditionalFormatting sqref="C417 E417 G417 I417 K417 M417 O417">
    <cfRule type="expression" dxfId="228" priority="235">
      <formula>B412&gt;15</formula>
    </cfRule>
  </conditionalFormatting>
  <conditionalFormatting sqref="B418 D418 F418 H418 J418 L418 N418">
    <cfRule type="expression" dxfId="227" priority="236">
      <formula>B412&gt;15</formula>
    </cfRule>
  </conditionalFormatting>
  <conditionalFormatting sqref="C418 E418 G418 I418 K418 M418 O418">
    <cfRule type="expression" dxfId="226" priority="237">
      <formula>B417&gt;15</formula>
    </cfRule>
  </conditionalFormatting>
  <conditionalFormatting sqref="B413 D413 F413 H413 J413 L413 N413">
    <cfRule type="expression" dxfId="225" priority="226">
      <formula>B412&gt;15</formula>
    </cfRule>
  </conditionalFormatting>
  <conditionalFormatting sqref="C413 E413 G413 I413 K413 M413 O413">
    <cfRule type="expression" dxfId="224" priority="227">
      <formula>B412&gt;15</formula>
    </cfRule>
  </conditionalFormatting>
  <conditionalFormatting sqref="B455 D455 F455 H455 J455 L455 N455">
    <cfRule type="expression" dxfId="223" priority="222">
      <formula>B448&lt;15</formula>
    </cfRule>
  </conditionalFormatting>
  <conditionalFormatting sqref="B450 D450 F450 H450 J450 L450 N450">
    <cfRule type="expression" dxfId="222" priority="212">
      <formula>B448&lt;15</formula>
    </cfRule>
  </conditionalFormatting>
  <conditionalFormatting sqref="B448:O448">
    <cfRule type="expression" dxfId="221" priority="209">
      <formula>B448&lt;15</formula>
    </cfRule>
  </conditionalFormatting>
  <conditionalFormatting sqref="C450 E450 G450 I450 K450 M450 O450">
    <cfRule type="expression" dxfId="220" priority="213">
      <formula>B448&lt;15</formula>
    </cfRule>
  </conditionalFormatting>
  <conditionalFormatting sqref="C455 E455 G455 I455 K455 M455 O455">
    <cfRule type="expression" dxfId="219" priority="223">
      <formula>B448&lt;15</formula>
    </cfRule>
  </conditionalFormatting>
  <conditionalFormatting sqref="P455">
    <cfRule type="expression" dxfId="218" priority="224">
      <formula>N448&lt;15</formula>
    </cfRule>
  </conditionalFormatting>
  <conditionalFormatting sqref="B451 D451 F451 H451 J451 L451 N451">
    <cfRule type="expression" dxfId="217" priority="214">
      <formula>B448&lt;15</formula>
    </cfRule>
  </conditionalFormatting>
  <conditionalFormatting sqref="C451 E451 G451 I451 K451 M451 O451">
    <cfRule type="expression" dxfId="216" priority="215">
      <formula>B448&lt;15</formula>
    </cfRule>
  </conditionalFormatting>
  <conditionalFormatting sqref="B452 D452 F452 H452 J452 L452 N452">
    <cfRule type="expression" dxfId="215" priority="216">
      <formula>B448&lt;15</formula>
    </cfRule>
  </conditionalFormatting>
  <conditionalFormatting sqref="C452 E452 G452 I452 K452 M452 O452">
    <cfRule type="expression" dxfId="214" priority="217">
      <formula>B448&lt;15</formula>
    </cfRule>
  </conditionalFormatting>
  <conditionalFormatting sqref="B453 D453 F453 H453 J453 L453 N453">
    <cfRule type="expression" dxfId="213" priority="218">
      <formula>B448&lt;15</formula>
    </cfRule>
  </conditionalFormatting>
  <conditionalFormatting sqref="C453 E453 G453 I453 K453 M453 O453">
    <cfRule type="expression" dxfId="212" priority="219">
      <formula>B448&lt;15</formula>
    </cfRule>
  </conditionalFormatting>
  <conditionalFormatting sqref="B454 D454 F454 H454 J454 L454 N454">
    <cfRule type="expression" dxfId="211" priority="220">
      <formula>B448&lt;15</formula>
    </cfRule>
  </conditionalFormatting>
  <conditionalFormatting sqref="C454 E454 G454 I454 K454 M454 O454">
    <cfRule type="expression" dxfId="210" priority="221">
      <formula>B453&lt;15</formula>
    </cfRule>
  </conditionalFormatting>
  <conditionalFormatting sqref="B449 D449 F449 H449 J449 L449 N449">
    <cfRule type="expression" dxfId="209" priority="210">
      <formula>B448&lt;15</formula>
    </cfRule>
  </conditionalFormatting>
  <conditionalFormatting sqref="C449 E449 G449 I449 K449 M449 O449">
    <cfRule type="expression" dxfId="208" priority="211">
      <formula>B448&lt;15</formula>
    </cfRule>
  </conditionalFormatting>
  <conditionalFormatting sqref="B464 D464 F464 H464 J464 L464 N464">
    <cfRule type="expression" dxfId="207" priority="206">
      <formula>B457&lt;15</formula>
    </cfRule>
  </conditionalFormatting>
  <conditionalFormatting sqref="B459 D459 F459 H459 J459 L459 N459">
    <cfRule type="expression" dxfId="206" priority="196">
      <formula>B457&lt;15</formula>
    </cfRule>
  </conditionalFormatting>
  <conditionalFormatting sqref="B457:O457">
    <cfRule type="expression" dxfId="205" priority="193">
      <formula>B457&lt;15</formula>
    </cfRule>
  </conditionalFormatting>
  <conditionalFormatting sqref="C459 E459 G459 I459 K459 M459 O459">
    <cfRule type="expression" dxfId="204" priority="197">
      <formula>B457&lt;15</formula>
    </cfRule>
  </conditionalFormatting>
  <conditionalFormatting sqref="C464 E464 G464 I464 K464 M464 O464">
    <cfRule type="expression" dxfId="203" priority="207">
      <formula>B457&lt;15</formula>
    </cfRule>
  </conditionalFormatting>
  <conditionalFormatting sqref="P464">
    <cfRule type="expression" dxfId="202" priority="208">
      <formula>N457&lt;15</formula>
    </cfRule>
  </conditionalFormatting>
  <conditionalFormatting sqref="B460 D460 F460 H460 J460 L460 N460">
    <cfRule type="expression" dxfId="201" priority="198">
      <formula>B457&lt;15</formula>
    </cfRule>
  </conditionalFormatting>
  <conditionalFormatting sqref="C460 E460 G460 I460 K460 M460 O460">
    <cfRule type="expression" dxfId="200" priority="199">
      <formula>B457&lt;15</formula>
    </cfRule>
  </conditionalFormatting>
  <conditionalFormatting sqref="B461 D461 F461 H461 J461 L461 N461">
    <cfRule type="expression" dxfId="199" priority="200">
      <formula>B457&lt;15</formula>
    </cfRule>
  </conditionalFormatting>
  <conditionalFormatting sqref="C461 E461 G461 I461 K461 M461 O461">
    <cfRule type="expression" dxfId="198" priority="201">
      <formula>B457&lt;15</formula>
    </cfRule>
  </conditionalFormatting>
  <conditionalFormatting sqref="B462 D462 F462 H462 J462 L462 N462">
    <cfRule type="expression" dxfId="197" priority="202">
      <formula>B457&lt;15</formula>
    </cfRule>
  </conditionalFormatting>
  <conditionalFormatting sqref="C462 E462 G462 I462 K462 M462 O462">
    <cfRule type="expression" dxfId="196" priority="203">
      <formula>B457&lt;15</formula>
    </cfRule>
  </conditionalFormatting>
  <conditionalFormatting sqref="B463 D463 F463 H463 J463 L463 N463">
    <cfRule type="expression" dxfId="195" priority="204">
      <formula>B457&lt;15</formula>
    </cfRule>
  </conditionalFormatting>
  <conditionalFormatting sqref="C463 E463 G463 I463 K463 M463 O463">
    <cfRule type="expression" dxfId="194" priority="205">
      <formula>B462&lt;15</formula>
    </cfRule>
  </conditionalFormatting>
  <conditionalFormatting sqref="B458 D458 F458 H458 J458 L458 N458">
    <cfRule type="expression" dxfId="193" priority="194">
      <formula>B457&lt;15</formula>
    </cfRule>
  </conditionalFormatting>
  <conditionalFormatting sqref="C458 E458 G458 I458 K458 M458 O458">
    <cfRule type="expression" dxfId="192" priority="195">
      <formula>B457&lt;15</formula>
    </cfRule>
  </conditionalFormatting>
  <conditionalFormatting sqref="B477 D477 F477 H477 J477 L477 N477">
    <cfRule type="expression" dxfId="191" priority="190">
      <formula>B470&gt;15</formula>
    </cfRule>
  </conditionalFormatting>
  <conditionalFormatting sqref="B472 D472 F472 H472 J472 L472 N472">
    <cfRule type="expression" dxfId="190" priority="180">
      <formula>B470&gt;15</formula>
    </cfRule>
  </conditionalFormatting>
  <conditionalFormatting sqref="B470:O470">
    <cfRule type="expression" dxfId="189" priority="177">
      <formula>B470&gt;15</formula>
    </cfRule>
  </conditionalFormatting>
  <conditionalFormatting sqref="C472 E472 G472 I472 K472 M472 O472">
    <cfRule type="expression" dxfId="188" priority="181">
      <formula>B470&gt;15</formula>
    </cfRule>
  </conditionalFormatting>
  <conditionalFormatting sqref="C477 E477 G477 I477 K477 M477 O477">
    <cfRule type="expression" dxfId="187" priority="191">
      <formula>B470&gt;15</formula>
    </cfRule>
  </conditionalFormatting>
  <conditionalFormatting sqref="P477">
    <cfRule type="expression" dxfId="186" priority="192">
      <formula>N470&gt;15</formula>
    </cfRule>
  </conditionalFormatting>
  <conditionalFormatting sqref="B473 D473 F473 H473 J473 L473 N473">
    <cfRule type="expression" dxfId="185" priority="182">
      <formula>B470&gt;15</formula>
    </cfRule>
  </conditionalFormatting>
  <conditionalFormatting sqref="C473 E473 G473 I473 K473 M473 O473">
    <cfRule type="expression" dxfId="184" priority="183">
      <formula>B470&gt;15</formula>
    </cfRule>
  </conditionalFormatting>
  <conditionalFormatting sqref="B474 D474 F474 H474 J474 L474 N474">
    <cfRule type="expression" dxfId="183" priority="184">
      <formula>B470&gt;15</formula>
    </cfRule>
  </conditionalFormatting>
  <conditionalFormatting sqref="C474 E474 G474 I474 K474 M474 O474">
    <cfRule type="expression" dxfId="182" priority="185">
      <formula>B470&gt;15</formula>
    </cfRule>
  </conditionalFormatting>
  <conditionalFormatting sqref="B475 D475 F475 H475 J475 L475 N475">
    <cfRule type="expression" dxfId="181" priority="186">
      <formula>B470&gt;15</formula>
    </cfRule>
  </conditionalFormatting>
  <conditionalFormatting sqref="C475 E475 G475 I475 K475 M475 O475">
    <cfRule type="expression" dxfId="180" priority="187">
      <formula>B470&gt;15</formula>
    </cfRule>
  </conditionalFormatting>
  <conditionalFormatting sqref="B476 D476 F476 H476 J476 L476 N476">
    <cfRule type="expression" dxfId="179" priority="188">
      <formula>B470&gt;15</formula>
    </cfRule>
  </conditionalFormatting>
  <conditionalFormatting sqref="C476 E476 G476 I476 K476 M476 O476">
    <cfRule type="expression" dxfId="178" priority="189">
      <formula>B475&gt;15</formula>
    </cfRule>
  </conditionalFormatting>
  <conditionalFormatting sqref="B471 D471 F471 H471 J471 L471 N471">
    <cfRule type="expression" dxfId="177" priority="178">
      <formula>B470&gt;15</formula>
    </cfRule>
  </conditionalFormatting>
  <conditionalFormatting sqref="C471 E471 G471 I471 K471 M471 O471">
    <cfRule type="expression" dxfId="176" priority="179">
      <formula>B470&gt;15</formula>
    </cfRule>
  </conditionalFormatting>
  <conditionalFormatting sqref="B513 D513 F513 H513 J513 L513 N513">
    <cfRule type="expression" dxfId="175" priority="174">
      <formula>B506&lt;15</formula>
    </cfRule>
  </conditionalFormatting>
  <conditionalFormatting sqref="B508 D508 F508 H508 J508 L508 N508">
    <cfRule type="expression" dxfId="174" priority="164">
      <formula>B506&lt;15</formula>
    </cfRule>
  </conditionalFormatting>
  <conditionalFormatting sqref="B506:O506">
    <cfRule type="expression" dxfId="173" priority="161">
      <formula>B506&lt;15</formula>
    </cfRule>
  </conditionalFormatting>
  <conditionalFormatting sqref="C508 E508 G508 I508 K508 M508 O508">
    <cfRule type="expression" dxfId="172" priority="165">
      <formula>B506&lt;15</formula>
    </cfRule>
  </conditionalFormatting>
  <conditionalFormatting sqref="C513 E513 G513 I513 K513 M513 O513">
    <cfRule type="expression" dxfId="171" priority="175">
      <formula>B506&lt;15</formula>
    </cfRule>
  </conditionalFormatting>
  <conditionalFormatting sqref="P513">
    <cfRule type="expression" dxfId="170" priority="176">
      <formula>N506&lt;15</formula>
    </cfRule>
  </conditionalFormatting>
  <conditionalFormatting sqref="B509 D509 F509 H509 J509 L509 N509">
    <cfRule type="expression" dxfId="169" priority="166">
      <formula>B506&lt;15</formula>
    </cfRule>
  </conditionalFormatting>
  <conditionalFormatting sqref="C509 E509 G509 I509 K509 M509 O509">
    <cfRule type="expression" dxfId="168" priority="167">
      <formula>B506&lt;15</formula>
    </cfRule>
  </conditionalFormatting>
  <conditionalFormatting sqref="B510 D510 F510 H510 J510 L510 N510">
    <cfRule type="expression" dxfId="167" priority="168">
      <formula>B506&lt;15</formula>
    </cfRule>
  </conditionalFormatting>
  <conditionalFormatting sqref="C510 E510 G510 I510 K510 M510 O510">
    <cfRule type="expression" dxfId="166" priority="169">
      <formula>B506&lt;15</formula>
    </cfRule>
  </conditionalFormatting>
  <conditionalFormatting sqref="B511 D511 F511 H511 J511 L511 N511">
    <cfRule type="expression" dxfId="165" priority="170">
      <formula>B506&lt;15</formula>
    </cfRule>
  </conditionalFormatting>
  <conditionalFormatting sqref="C511 E511 G511 I511 K511 M511 O511">
    <cfRule type="expression" dxfId="164" priority="171">
      <formula>B506&lt;15</formula>
    </cfRule>
  </conditionalFormatting>
  <conditionalFormatting sqref="B512 D512 F512 H512 J512 L512 N512">
    <cfRule type="expression" dxfId="163" priority="172">
      <formula>B506&lt;15</formula>
    </cfRule>
  </conditionalFormatting>
  <conditionalFormatting sqref="C512 E512 G512 I512 K512 M512 O512">
    <cfRule type="expression" dxfId="162" priority="173">
      <formula>B511&lt;15</formula>
    </cfRule>
  </conditionalFormatting>
  <conditionalFormatting sqref="B507 D507 F507 H507 J507 L507 N507">
    <cfRule type="expression" dxfId="161" priority="162">
      <formula>B506&lt;15</formula>
    </cfRule>
  </conditionalFormatting>
  <conditionalFormatting sqref="C507 E507 G507 I507 K507 M507 O507">
    <cfRule type="expression" dxfId="160" priority="163">
      <formula>B506&lt;15</formula>
    </cfRule>
  </conditionalFormatting>
  <conditionalFormatting sqref="B522 D522 F522 H522 J522 L522 N522">
    <cfRule type="expression" dxfId="159" priority="158">
      <formula>B515&lt;15</formula>
    </cfRule>
  </conditionalFormatting>
  <conditionalFormatting sqref="B517 D517 F517 H517 J517 L517 N517">
    <cfRule type="expression" dxfId="158" priority="148">
      <formula>B515&lt;15</formula>
    </cfRule>
  </conditionalFormatting>
  <conditionalFormatting sqref="B515:O515">
    <cfRule type="expression" dxfId="157" priority="145">
      <formula>B515&lt;15</formula>
    </cfRule>
  </conditionalFormatting>
  <conditionalFormatting sqref="C517 E517 G517 I517 K517 M517 O517">
    <cfRule type="expression" dxfId="156" priority="149">
      <formula>B515&lt;15</formula>
    </cfRule>
  </conditionalFormatting>
  <conditionalFormatting sqref="C522 E522 G522 I522 K522 M522 O522">
    <cfRule type="expression" dxfId="155" priority="159">
      <formula>B515&lt;15</formula>
    </cfRule>
  </conditionalFormatting>
  <conditionalFormatting sqref="P522">
    <cfRule type="expression" dxfId="154" priority="160">
      <formula>N515&lt;15</formula>
    </cfRule>
  </conditionalFormatting>
  <conditionalFormatting sqref="B518 D518 F518 H518 J518 L518 N518">
    <cfRule type="expression" dxfId="153" priority="150">
      <formula>B515&lt;15</formula>
    </cfRule>
  </conditionalFormatting>
  <conditionalFormatting sqref="C518 E518 G518 I518 K518 M518 O518">
    <cfRule type="expression" dxfId="152" priority="151">
      <formula>B515&lt;15</formula>
    </cfRule>
  </conditionalFormatting>
  <conditionalFormatting sqref="B519 D519 F519 H519 J519 L519 N519">
    <cfRule type="expression" dxfId="151" priority="152">
      <formula>B515&lt;15</formula>
    </cfRule>
  </conditionalFormatting>
  <conditionalFormatting sqref="C519 E519 G519 I519 K519 M519 O519">
    <cfRule type="expression" dxfId="150" priority="153">
      <formula>B515&lt;15</formula>
    </cfRule>
  </conditionalFormatting>
  <conditionalFormatting sqref="B520 D520 F520 H520 J520 L520 N520">
    <cfRule type="expression" dxfId="149" priority="154">
      <formula>B515&lt;15</formula>
    </cfRule>
  </conditionalFormatting>
  <conditionalFormatting sqref="C520 E520 G520 I520 K520 M520 O520">
    <cfRule type="expression" dxfId="148" priority="155">
      <formula>B515&lt;15</formula>
    </cfRule>
  </conditionalFormatting>
  <conditionalFormatting sqref="B521 D521 F521 H521 J521 L521 N521">
    <cfRule type="expression" dxfId="147" priority="156">
      <formula>B515&lt;15</formula>
    </cfRule>
  </conditionalFormatting>
  <conditionalFormatting sqref="C521 E521 G521 I521 K521 M521 O521">
    <cfRule type="expression" dxfId="146" priority="157">
      <formula>B520&lt;15</formula>
    </cfRule>
  </conditionalFormatting>
  <conditionalFormatting sqref="B516 D516 F516 H516 J516 L516 N516">
    <cfRule type="expression" dxfId="145" priority="146">
      <formula>B515&lt;15</formula>
    </cfRule>
  </conditionalFormatting>
  <conditionalFormatting sqref="C516 E516 G516 I516 K516 M516 O516">
    <cfRule type="expression" dxfId="144" priority="147">
      <formula>B515&lt;15</formula>
    </cfRule>
  </conditionalFormatting>
  <conditionalFormatting sqref="B535 D535 F535 H535 J535 L535 N535">
    <cfRule type="expression" dxfId="143" priority="142">
      <formula>B528&gt;15</formula>
    </cfRule>
  </conditionalFormatting>
  <conditionalFormatting sqref="B530 D530 F530 H530 J530 L530 N530">
    <cfRule type="expression" dxfId="142" priority="132">
      <formula>B528&gt;15</formula>
    </cfRule>
  </conditionalFormatting>
  <conditionalFormatting sqref="B528:O528">
    <cfRule type="expression" dxfId="141" priority="129">
      <formula>B528&gt;15</formula>
    </cfRule>
  </conditionalFormatting>
  <conditionalFormatting sqref="C530 E530 G530 I530 K530 M530 O530">
    <cfRule type="expression" dxfId="140" priority="133">
      <formula>B528&gt;15</formula>
    </cfRule>
  </conditionalFormatting>
  <conditionalFormatting sqref="C535 E535 G535 I535 K535 M535 O535">
    <cfRule type="expression" dxfId="139" priority="143">
      <formula>B528&gt;15</formula>
    </cfRule>
  </conditionalFormatting>
  <conditionalFormatting sqref="P535">
    <cfRule type="expression" dxfId="138" priority="144">
      <formula>N528&gt;15</formula>
    </cfRule>
  </conditionalFormatting>
  <conditionalFormatting sqref="B531 D531 F531 H531 J531 L531 N531">
    <cfRule type="expression" dxfId="137" priority="134">
      <formula>B528&gt;15</formula>
    </cfRule>
  </conditionalFormatting>
  <conditionalFormatting sqref="C531 E531 G531 I531 K531 M531 O531">
    <cfRule type="expression" dxfId="136" priority="135">
      <formula>B528&gt;15</formula>
    </cfRule>
  </conditionalFormatting>
  <conditionalFormatting sqref="B532 D532 F532 H532 J532 L532 N532">
    <cfRule type="expression" dxfId="135" priority="136">
      <formula>B528&gt;15</formula>
    </cfRule>
  </conditionalFormatting>
  <conditionalFormatting sqref="C532 E532 G532 I532 K532 M532 O532">
    <cfRule type="expression" dxfId="134" priority="137">
      <formula>B528&gt;15</formula>
    </cfRule>
  </conditionalFormatting>
  <conditionalFormatting sqref="B533 D533 F533 H533 J533 L533 N533">
    <cfRule type="expression" dxfId="133" priority="138">
      <formula>B528&gt;15</formula>
    </cfRule>
  </conditionalFormatting>
  <conditionalFormatting sqref="C533 E533 G533 I533 K533 M533 O533">
    <cfRule type="expression" dxfId="132" priority="139">
      <formula>B528&gt;15</formula>
    </cfRule>
  </conditionalFormatting>
  <conditionalFormatting sqref="B534 D534 F534 H534 J534 L534 N534">
    <cfRule type="expression" dxfId="131" priority="140">
      <formula>B528&gt;15</formula>
    </cfRule>
  </conditionalFormatting>
  <conditionalFormatting sqref="C534 E534 G534 I534 K534 M534 O534">
    <cfRule type="expression" dxfId="130" priority="141">
      <formula>B533&gt;15</formula>
    </cfRule>
  </conditionalFormatting>
  <conditionalFormatting sqref="B529 D529 F529 H529 J529 L529 N529">
    <cfRule type="expression" dxfId="129" priority="130">
      <formula>B528&gt;15</formula>
    </cfRule>
  </conditionalFormatting>
  <conditionalFormatting sqref="C529 E529 G529 I529 K529 M529 O529">
    <cfRule type="expression" dxfId="128" priority="131">
      <formula>B528&gt;15</formula>
    </cfRule>
  </conditionalFormatting>
  <conditionalFormatting sqref="B571 D571 F571 H571 J571 L571 N571">
    <cfRule type="expression" dxfId="127" priority="126">
      <formula>B564&lt;15</formula>
    </cfRule>
  </conditionalFormatting>
  <conditionalFormatting sqref="B566 D566 F566 H566 J566 L566 N566">
    <cfRule type="expression" dxfId="126" priority="116">
      <formula>B564&lt;15</formula>
    </cfRule>
  </conditionalFormatting>
  <conditionalFormatting sqref="B564:O564">
    <cfRule type="expression" dxfId="125" priority="113">
      <formula>B564&lt;15</formula>
    </cfRule>
  </conditionalFormatting>
  <conditionalFormatting sqref="C566 E566 G566 I566 K566 M566 O566">
    <cfRule type="expression" dxfId="124" priority="117">
      <formula>B564&lt;15</formula>
    </cfRule>
  </conditionalFormatting>
  <conditionalFormatting sqref="C571 E571 G571 I571 K571 M571 O571">
    <cfRule type="expression" dxfId="123" priority="127">
      <formula>B564&lt;15</formula>
    </cfRule>
  </conditionalFormatting>
  <conditionalFormatting sqref="P571">
    <cfRule type="expression" dxfId="122" priority="128">
      <formula>N564&lt;15</formula>
    </cfRule>
  </conditionalFormatting>
  <conditionalFormatting sqref="B567 D567 F567 H567 J567 L567 N567">
    <cfRule type="expression" dxfId="121" priority="118">
      <formula>B564&lt;15</formula>
    </cfRule>
  </conditionalFormatting>
  <conditionalFormatting sqref="C567 E567 G567 I567 K567 M567 O567">
    <cfRule type="expression" dxfId="120" priority="119">
      <formula>B564&lt;15</formula>
    </cfRule>
  </conditionalFormatting>
  <conditionalFormatting sqref="B568 D568 F568 H568 J568 L568 N568">
    <cfRule type="expression" dxfId="119" priority="120">
      <formula>B564&lt;15</formula>
    </cfRule>
  </conditionalFormatting>
  <conditionalFormatting sqref="C568 E568 G568 I568 K568 M568 O568">
    <cfRule type="expression" dxfId="118" priority="121">
      <formula>B564&lt;15</formula>
    </cfRule>
  </conditionalFormatting>
  <conditionalFormatting sqref="B569 D569 F569 H569 J569 L569 N569">
    <cfRule type="expression" dxfId="117" priority="122">
      <formula>B564&lt;15</formula>
    </cfRule>
  </conditionalFormatting>
  <conditionalFormatting sqref="C569 E569 G569 I569 K569 M569 O569">
    <cfRule type="expression" dxfId="116" priority="123">
      <formula>B564&lt;15</formula>
    </cfRule>
  </conditionalFormatting>
  <conditionalFormatting sqref="B570 D570 F570 H570 J570 L570 N570">
    <cfRule type="expression" dxfId="115" priority="124">
      <formula>B564&lt;15</formula>
    </cfRule>
  </conditionalFormatting>
  <conditionalFormatting sqref="C570 E570 G570 I570 K570 M570 O570">
    <cfRule type="expression" dxfId="114" priority="125">
      <formula>B569&lt;15</formula>
    </cfRule>
  </conditionalFormatting>
  <conditionalFormatting sqref="B565 D565 F565 H565 J565 L565 N565">
    <cfRule type="expression" dxfId="113" priority="114">
      <formula>B564&lt;15</formula>
    </cfRule>
  </conditionalFormatting>
  <conditionalFormatting sqref="C565 E565 G565 I565 K565 M565 O565">
    <cfRule type="expression" dxfId="112" priority="115">
      <formula>B564&lt;15</formula>
    </cfRule>
  </conditionalFormatting>
  <conditionalFormatting sqref="B580 D580 F580 H580 J580 L580 N580">
    <cfRule type="expression" dxfId="111" priority="110">
      <formula>B573&lt;15</formula>
    </cfRule>
  </conditionalFormatting>
  <conditionalFormatting sqref="B575 D575 F575 H575 J575 L575 N575">
    <cfRule type="expression" dxfId="110" priority="100">
      <formula>B573&lt;15</formula>
    </cfRule>
  </conditionalFormatting>
  <conditionalFormatting sqref="B573:O573">
    <cfRule type="expression" dxfId="109" priority="97">
      <formula>B573&lt;15</formula>
    </cfRule>
  </conditionalFormatting>
  <conditionalFormatting sqref="C575 E575 G575 I575 K575 M575 O575">
    <cfRule type="expression" dxfId="108" priority="101">
      <formula>B573&lt;15</formula>
    </cfRule>
  </conditionalFormatting>
  <conditionalFormatting sqref="C580 E580 G580 I580 K580 M580 O580">
    <cfRule type="expression" dxfId="107" priority="111">
      <formula>B573&lt;15</formula>
    </cfRule>
  </conditionalFormatting>
  <conditionalFormatting sqref="P580">
    <cfRule type="expression" dxfId="106" priority="112">
      <formula>N573&lt;15</formula>
    </cfRule>
  </conditionalFormatting>
  <conditionalFormatting sqref="B576 D576 F576 H576 J576 L576 N576">
    <cfRule type="expression" dxfId="105" priority="102">
      <formula>B573&lt;15</formula>
    </cfRule>
  </conditionalFormatting>
  <conditionalFormatting sqref="C576 E576 G576 I576 K576 M576 O576">
    <cfRule type="expression" dxfId="104" priority="103">
      <formula>B573&lt;15</formula>
    </cfRule>
  </conditionalFormatting>
  <conditionalFormatting sqref="B577 D577 F577 H577 J577 L577 N577">
    <cfRule type="expression" dxfId="103" priority="104">
      <formula>B573&lt;15</formula>
    </cfRule>
  </conditionalFormatting>
  <conditionalFormatting sqref="C577 E577 G577 I577 K577 M577 O577">
    <cfRule type="expression" dxfId="102" priority="105">
      <formula>B573&lt;15</formula>
    </cfRule>
  </conditionalFormatting>
  <conditionalFormatting sqref="B578 D578 F578 H578 J578 L578 N578">
    <cfRule type="expression" dxfId="101" priority="106">
      <formula>B573&lt;15</formula>
    </cfRule>
  </conditionalFormatting>
  <conditionalFormatting sqref="C578 E578 G578 I578 K578 M578 O578">
    <cfRule type="expression" dxfId="100" priority="107">
      <formula>B573&lt;15</formula>
    </cfRule>
  </conditionalFormatting>
  <conditionalFormatting sqref="B579 D579 F579 H579 J579 L579 N579">
    <cfRule type="expression" dxfId="99" priority="108">
      <formula>B573&lt;15</formula>
    </cfRule>
  </conditionalFormatting>
  <conditionalFormatting sqref="C579 E579 G579 I579 K579 M579 O579">
    <cfRule type="expression" dxfId="98" priority="109">
      <formula>B578&lt;15</formula>
    </cfRule>
  </conditionalFormatting>
  <conditionalFormatting sqref="B574 D574 F574 H574 J574 L574 N574">
    <cfRule type="expression" dxfId="97" priority="98">
      <formula>B573&lt;15</formula>
    </cfRule>
  </conditionalFormatting>
  <conditionalFormatting sqref="C574 E574 G574 I574 K574 M574 O574">
    <cfRule type="expression" dxfId="96" priority="99">
      <formula>B573&lt;15</formula>
    </cfRule>
  </conditionalFormatting>
  <conditionalFormatting sqref="B593 D593 F593 H593 J593 L593 N593">
    <cfRule type="expression" dxfId="95" priority="94">
      <formula>B586&gt;15</formula>
    </cfRule>
  </conditionalFormatting>
  <conditionalFormatting sqref="B588 D588 F588 H588 J588 L588 N588">
    <cfRule type="expression" dxfId="94" priority="84">
      <formula>B586&gt;15</formula>
    </cfRule>
  </conditionalFormatting>
  <conditionalFormatting sqref="B586:O586">
    <cfRule type="expression" dxfId="93" priority="81">
      <formula>B586&gt;15</formula>
    </cfRule>
  </conditionalFormatting>
  <conditionalFormatting sqref="C588 E588 G588 I588 K588 M588 O588">
    <cfRule type="expression" dxfId="92" priority="85">
      <formula>B586&gt;15</formula>
    </cfRule>
  </conditionalFormatting>
  <conditionalFormatting sqref="C593 E593 G593 I593 K593 M593 O593">
    <cfRule type="expression" dxfId="91" priority="95">
      <formula>B586&gt;15</formula>
    </cfRule>
  </conditionalFormatting>
  <conditionalFormatting sqref="P593">
    <cfRule type="expression" dxfId="90" priority="96">
      <formula>N586&gt;15</formula>
    </cfRule>
  </conditionalFormatting>
  <conditionalFormatting sqref="B589 D589 F589 H589 J589 L589 N589">
    <cfRule type="expression" dxfId="89" priority="86">
      <formula>B586&gt;15</formula>
    </cfRule>
  </conditionalFormatting>
  <conditionalFormatting sqref="C589 E589 G589 I589 K589 M589 O589">
    <cfRule type="expression" dxfId="88" priority="87">
      <formula>B586&gt;15</formula>
    </cfRule>
  </conditionalFormatting>
  <conditionalFormatting sqref="B590 D590 F590 H590 J590 L590 N590">
    <cfRule type="expression" dxfId="87" priority="88">
      <formula>B586&gt;15</formula>
    </cfRule>
  </conditionalFormatting>
  <conditionalFormatting sqref="C590 E590 G590 I590 K590 M590 O590">
    <cfRule type="expression" dxfId="86" priority="89">
      <formula>B586&gt;15</formula>
    </cfRule>
  </conditionalFormatting>
  <conditionalFormatting sqref="B591 D591 F591 H591 J591 L591 N591">
    <cfRule type="expression" dxfId="85" priority="90">
      <formula>B586&gt;15</formula>
    </cfRule>
  </conditionalFormatting>
  <conditionalFormatting sqref="C591 E591 G591 I591 K591 M591 O591">
    <cfRule type="expression" dxfId="84" priority="91">
      <formula>B586&gt;15</formula>
    </cfRule>
  </conditionalFormatting>
  <conditionalFormatting sqref="B592 D592 F592 H592 J592 L592 N592">
    <cfRule type="expression" dxfId="83" priority="92">
      <formula>B586&gt;15</formula>
    </cfRule>
  </conditionalFormatting>
  <conditionalFormatting sqref="C592 E592 G592 I592 K592 M592 O592">
    <cfRule type="expression" dxfId="82" priority="93">
      <formula>B591&gt;15</formula>
    </cfRule>
  </conditionalFormatting>
  <conditionalFormatting sqref="B587 D587 F587 H587 J587 L587 N587">
    <cfRule type="expression" dxfId="81" priority="82">
      <formula>B586&gt;15</formula>
    </cfRule>
  </conditionalFormatting>
  <conditionalFormatting sqref="C587 E587 G587 I587 K587 M587 O587">
    <cfRule type="expression" dxfId="80" priority="83">
      <formula>B586&gt;15</formula>
    </cfRule>
  </conditionalFormatting>
  <conditionalFormatting sqref="B629 D629 F629 H629 J629 L629 N629">
    <cfRule type="expression" dxfId="79" priority="78">
      <formula>B622&lt;15</formula>
    </cfRule>
  </conditionalFormatting>
  <conditionalFormatting sqref="B624 D624 F624 H624 J624 L624 N624">
    <cfRule type="expression" dxfId="78" priority="68">
      <formula>B622&lt;15</formula>
    </cfRule>
  </conditionalFormatting>
  <conditionalFormatting sqref="B622:O622">
    <cfRule type="expression" dxfId="77" priority="65">
      <formula>B622&lt;15</formula>
    </cfRule>
  </conditionalFormatting>
  <conditionalFormatting sqref="C624 E624 G624 I624 K624 M624 O624">
    <cfRule type="expression" dxfId="76" priority="69">
      <formula>B622&lt;15</formula>
    </cfRule>
  </conditionalFormatting>
  <conditionalFormatting sqref="C629 E629 G629 I629 K629 M629 O629">
    <cfRule type="expression" dxfId="75" priority="79">
      <formula>B622&lt;15</formula>
    </cfRule>
  </conditionalFormatting>
  <conditionalFormatting sqref="P629">
    <cfRule type="expression" dxfId="74" priority="80">
      <formula>N622&lt;15</formula>
    </cfRule>
  </conditionalFormatting>
  <conditionalFormatting sqref="B625 D625 F625 H625 J625 L625 N625">
    <cfRule type="expression" dxfId="73" priority="70">
      <formula>B622&lt;15</formula>
    </cfRule>
  </conditionalFormatting>
  <conditionalFormatting sqref="C625 E625 G625 I625 K625 M625 O625">
    <cfRule type="expression" dxfId="72" priority="71">
      <formula>B622&lt;15</formula>
    </cfRule>
  </conditionalFormatting>
  <conditionalFormatting sqref="B626 D626 F626 H626 J626 L626 N626">
    <cfRule type="expression" dxfId="71" priority="72">
      <formula>B622&lt;15</formula>
    </cfRule>
  </conditionalFormatting>
  <conditionalFormatting sqref="C626 E626 G626 I626 K626 M626 O626">
    <cfRule type="expression" dxfId="70" priority="73">
      <formula>B622&lt;15</formula>
    </cfRule>
  </conditionalFormatting>
  <conditionalFormatting sqref="B627 D627 F627 H627 J627 L627 N627">
    <cfRule type="expression" dxfId="69" priority="74">
      <formula>B622&lt;15</formula>
    </cfRule>
  </conditionalFormatting>
  <conditionalFormatting sqref="C627 E627 G627 I627 K627 M627 O627">
    <cfRule type="expression" dxfId="68" priority="75">
      <formula>B622&lt;15</formula>
    </cfRule>
  </conditionalFormatting>
  <conditionalFormatting sqref="B628 D628 F628 H628 J628 L628 N628">
    <cfRule type="expression" dxfId="67" priority="76">
      <formula>B622&lt;15</formula>
    </cfRule>
  </conditionalFormatting>
  <conditionalFormatting sqref="C628 E628 G628 I628 K628 M628 O628">
    <cfRule type="expression" dxfId="66" priority="77">
      <formula>B627&lt;15</formula>
    </cfRule>
  </conditionalFormatting>
  <conditionalFormatting sqref="B623 D623 F623 H623 J623 L623 N623">
    <cfRule type="expression" dxfId="65" priority="66">
      <formula>B622&lt;15</formula>
    </cfRule>
  </conditionalFormatting>
  <conditionalFormatting sqref="C623 E623 G623 I623 K623 M623 O623">
    <cfRule type="expression" dxfId="64" priority="67">
      <formula>B622&lt;15</formula>
    </cfRule>
  </conditionalFormatting>
  <conditionalFormatting sqref="B638 D638 F638 H638 J638 L638 N638">
    <cfRule type="expression" dxfId="63" priority="62">
      <formula>B631&lt;15</formula>
    </cfRule>
  </conditionalFormatting>
  <conditionalFormatting sqref="B633 D633 F633 H633 J633 L633 N633">
    <cfRule type="expression" dxfId="62" priority="52">
      <formula>B631&lt;15</formula>
    </cfRule>
  </conditionalFormatting>
  <conditionalFormatting sqref="B631:O631">
    <cfRule type="expression" dxfId="61" priority="49">
      <formula>B631&lt;15</formula>
    </cfRule>
  </conditionalFormatting>
  <conditionalFormatting sqref="C633 E633 G633 I633 K633 M633 O633">
    <cfRule type="expression" dxfId="60" priority="53">
      <formula>B631&lt;15</formula>
    </cfRule>
  </conditionalFormatting>
  <conditionalFormatting sqref="C638 E638 G638 I638 K638 M638 O638">
    <cfRule type="expression" dxfId="59" priority="63">
      <formula>B631&lt;15</formula>
    </cfRule>
  </conditionalFormatting>
  <conditionalFormatting sqref="P638">
    <cfRule type="expression" dxfId="58" priority="64">
      <formula>N631&lt;15</formula>
    </cfRule>
  </conditionalFormatting>
  <conditionalFormatting sqref="B634 D634 F634 H634 J634 L634 N634">
    <cfRule type="expression" dxfId="57" priority="54">
      <formula>B631&lt;15</formula>
    </cfRule>
  </conditionalFormatting>
  <conditionalFormatting sqref="C634 E634 G634 I634 K634 M634 O634">
    <cfRule type="expression" dxfId="56" priority="55">
      <formula>B631&lt;15</formula>
    </cfRule>
  </conditionalFormatting>
  <conditionalFormatting sqref="B635 D635 F635 H635 J635 L635 N635">
    <cfRule type="expression" dxfId="55" priority="56">
      <formula>B631&lt;15</formula>
    </cfRule>
  </conditionalFormatting>
  <conditionalFormatting sqref="C635 E635 G635 I635 K635 M635 O635">
    <cfRule type="expression" dxfId="54" priority="57">
      <formula>B631&lt;15</formula>
    </cfRule>
  </conditionalFormatting>
  <conditionalFormatting sqref="B636 D636 F636 H636 J636 L636 N636">
    <cfRule type="expression" dxfId="53" priority="58">
      <formula>B631&lt;15</formula>
    </cfRule>
  </conditionalFormatting>
  <conditionalFormatting sqref="C636 E636 G636 I636 K636 M636 O636">
    <cfRule type="expression" dxfId="52" priority="59">
      <formula>B631&lt;15</formula>
    </cfRule>
  </conditionalFormatting>
  <conditionalFormatting sqref="B637 D637 F637 H637 J637 L637 N637">
    <cfRule type="expression" dxfId="51" priority="60">
      <formula>B631&lt;15</formula>
    </cfRule>
  </conditionalFormatting>
  <conditionalFormatting sqref="C637 E637 G637 I637 K637 M637 O637">
    <cfRule type="expression" dxfId="50" priority="61">
      <formula>B636&lt;15</formula>
    </cfRule>
  </conditionalFormatting>
  <conditionalFormatting sqref="B632 D632 F632 H632 J632 L632 N632">
    <cfRule type="expression" dxfId="49" priority="50">
      <formula>B631&lt;15</formula>
    </cfRule>
  </conditionalFormatting>
  <conditionalFormatting sqref="C632 E632 G632 I632 K632 M632 O632">
    <cfRule type="expression" dxfId="48" priority="51">
      <formula>B631&lt;15</formula>
    </cfRule>
  </conditionalFormatting>
  <conditionalFormatting sqref="B651 D651 F651 H651 J651 L651 N651">
    <cfRule type="expression" dxfId="47" priority="46">
      <formula>B644&gt;15</formula>
    </cfRule>
  </conditionalFormatting>
  <conditionalFormatting sqref="B646 D646 F646 H646 J646 L646 N646">
    <cfRule type="expression" dxfId="46" priority="36">
      <formula>B644&gt;15</formula>
    </cfRule>
  </conditionalFormatting>
  <conditionalFormatting sqref="B644:O644">
    <cfRule type="expression" dxfId="45" priority="33">
      <formula>B644&gt;15</formula>
    </cfRule>
  </conditionalFormatting>
  <conditionalFormatting sqref="C646 E646 G646 I646 K646 M646 O646">
    <cfRule type="expression" dxfId="44" priority="37">
      <formula>B644&gt;15</formula>
    </cfRule>
  </conditionalFormatting>
  <conditionalFormatting sqref="C651 E651 G651 I651 K651 M651 O651">
    <cfRule type="expression" dxfId="43" priority="47">
      <formula>B644&gt;15</formula>
    </cfRule>
  </conditionalFormatting>
  <conditionalFormatting sqref="P651">
    <cfRule type="expression" dxfId="42" priority="48">
      <formula>N644&gt;15</formula>
    </cfRule>
  </conditionalFormatting>
  <conditionalFormatting sqref="B647 D647 F647 H647 J647 L647 N647">
    <cfRule type="expression" dxfId="41" priority="38">
      <formula>B644&gt;15</formula>
    </cfRule>
  </conditionalFormatting>
  <conditionalFormatting sqref="C647 E647 G647 I647 K647 M647 O647">
    <cfRule type="expression" dxfId="40" priority="39">
      <formula>B644&gt;15</formula>
    </cfRule>
  </conditionalFormatting>
  <conditionalFormatting sqref="B648 D648 F648 H648 J648 L648 N648">
    <cfRule type="expression" dxfId="39" priority="40">
      <formula>B644&gt;15</formula>
    </cfRule>
  </conditionalFormatting>
  <conditionalFormatting sqref="C648 E648 G648 I648 K648 M648 O648">
    <cfRule type="expression" dxfId="38" priority="41">
      <formula>B644&gt;15</formula>
    </cfRule>
  </conditionalFormatting>
  <conditionalFormatting sqref="B649 D649 F649 H649 J649 L649 N649">
    <cfRule type="expression" dxfId="37" priority="42">
      <formula>B644&gt;15</formula>
    </cfRule>
  </conditionalFormatting>
  <conditionalFormatting sqref="C649 E649 G649 I649 K649 M649 O649">
    <cfRule type="expression" dxfId="36" priority="43">
      <formula>B644&gt;15</formula>
    </cfRule>
  </conditionalFormatting>
  <conditionalFormatting sqref="B650 D650 F650 H650 J650 L650 N650">
    <cfRule type="expression" dxfId="35" priority="44">
      <formula>B644&gt;15</formula>
    </cfRule>
  </conditionalFormatting>
  <conditionalFormatting sqref="C650 E650 G650 I650 K650 M650 O650">
    <cfRule type="expression" dxfId="34" priority="45">
      <formula>B649&gt;15</formula>
    </cfRule>
  </conditionalFormatting>
  <conditionalFormatting sqref="B645 D645 F645 H645 J645 L645 N645">
    <cfRule type="expression" dxfId="33" priority="34">
      <formula>B644&gt;15</formula>
    </cfRule>
  </conditionalFormatting>
  <conditionalFormatting sqref="C645 E645 G645 I645 K645 M645 O645">
    <cfRule type="expression" dxfId="32" priority="35">
      <formula>B644&gt;15</formula>
    </cfRule>
  </conditionalFormatting>
  <conditionalFormatting sqref="B687 D687 F687 H687 J687 L687 N687">
    <cfRule type="expression" dxfId="31" priority="30">
      <formula>B680&lt;15</formula>
    </cfRule>
  </conditionalFormatting>
  <conditionalFormatting sqref="B682 D682 F682 H682 J682 L682 N682">
    <cfRule type="expression" dxfId="30" priority="20">
      <formula>B680&lt;15</formula>
    </cfRule>
  </conditionalFormatting>
  <conditionalFormatting sqref="B680:O680">
    <cfRule type="expression" dxfId="29" priority="17">
      <formula>B680&lt;15</formula>
    </cfRule>
  </conditionalFormatting>
  <conditionalFormatting sqref="C682 E682 G682 I682 K682 M682 O682">
    <cfRule type="expression" dxfId="28" priority="21">
      <formula>B680&lt;15</formula>
    </cfRule>
  </conditionalFormatting>
  <conditionalFormatting sqref="C687 E687 G687 I687 K687 M687 O687">
    <cfRule type="expression" dxfId="27" priority="31">
      <formula>B680&lt;15</formula>
    </cfRule>
  </conditionalFormatting>
  <conditionalFormatting sqref="P687">
    <cfRule type="expression" dxfId="26" priority="32">
      <formula>N680&lt;15</formula>
    </cfRule>
  </conditionalFormatting>
  <conditionalFormatting sqref="B683 D683 F683 H683 J683 L683 N683">
    <cfRule type="expression" dxfId="25" priority="22">
      <formula>B680&lt;15</formula>
    </cfRule>
  </conditionalFormatting>
  <conditionalFormatting sqref="C683 E683 G683 I683 K683 M683 O683">
    <cfRule type="expression" dxfId="24" priority="23">
      <formula>B680&lt;15</formula>
    </cfRule>
  </conditionalFormatting>
  <conditionalFormatting sqref="B684 D684 F684 H684 J684 L684 N684">
    <cfRule type="expression" dxfId="23" priority="24">
      <formula>B680&lt;15</formula>
    </cfRule>
  </conditionalFormatting>
  <conditionalFormatting sqref="C684 E684 G684 I684 K684 M684 O684">
    <cfRule type="expression" dxfId="22" priority="25">
      <formula>B680&lt;15</formula>
    </cfRule>
  </conditionalFormatting>
  <conditionalFormatting sqref="B685 D685 F685 H685 J685 L685 N685">
    <cfRule type="expression" dxfId="21" priority="26">
      <formula>B680&lt;15</formula>
    </cfRule>
  </conditionalFormatting>
  <conditionalFormatting sqref="C685 E685 G685 I685 K685 M685 O685">
    <cfRule type="expression" dxfId="20" priority="27">
      <formula>B680&lt;15</formula>
    </cfRule>
  </conditionalFormatting>
  <conditionalFormatting sqref="B686 D686 F686 H686 J686 L686 N686">
    <cfRule type="expression" dxfId="19" priority="28">
      <formula>B680&lt;15</formula>
    </cfRule>
  </conditionalFormatting>
  <conditionalFormatting sqref="C686 E686 G686 I686 K686 M686 O686">
    <cfRule type="expression" dxfId="18" priority="29">
      <formula>B685&lt;15</formula>
    </cfRule>
  </conditionalFormatting>
  <conditionalFormatting sqref="B681 D681 F681 H681 J681 L681 N681">
    <cfRule type="expression" dxfId="17" priority="18">
      <formula>B680&lt;15</formula>
    </cfRule>
  </conditionalFormatting>
  <conditionalFormatting sqref="C681 E681 G681 I681 K681 M681 O681">
    <cfRule type="expression" dxfId="16" priority="19">
      <formula>B680&lt;15</formula>
    </cfRule>
  </conditionalFormatting>
  <conditionalFormatting sqref="B696 D696 F696 H696 J696 L696 N696">
    <cfRule type="expression" dxfId="15" priority="14">
      <formula>B689&lt;15</formula>
    </cfRule>
  </conditionalFormatting>
  <conditionalFormatting sqref="B691 D691 F691 H691 J691 L691 N691">
    <cfRule type="expression" dxfId="14" priority="4">
      <formula>B689&lt;15</formula>
    </cfRule>
  </conditionalFormatting>
  <conditionalFormatting sqref="B689:O689">
    <cfRule type="expression" dxfId="13" priority="1">
      <formula>B689&lt;15</formula>
    </cfRule>
  </conditionalFormatting>
  <conditionalFormatting sqref="C691 E691 G691 I691 K691 M691 O691">
    <cfRule type="expression" dxfId="12" priority="5">
      <formula>B689&lt;15</formula>
    </cfRule>
  </conditionalFormatting>
  <conditionalFormatting sqref="C696 E696 G696 I696 K696 M696 O696">
    <cfRule type="expression" dxfId="11" priority="15">
      <formula>B689&lt;15</formula>
    </cfRule>
  </conditionalFormatting>
  <conditionalFormatting sqref="P696">
    <cfRule type="expression" dxfId="10" priority="16">
      <formula>N689&lt;15</formula>
    </cfRule>
  </conditionalFormatting>
  <conditionalFormatting sqref="B692 D692 F692 H692 J692 L692 N692">
    <cfRule type="expression" dxfId="9" priority="6">
      <formula>B689&lt;15</formula>
    </cfRule>
  </conditionalFormatting>
  <conditionalFormatting sqref="C692 E692 G692 I692 K692 M692 O692">
    <cfRule type="expression" dxfId="8" priority="7">
      <formula>B689&lt;15</formula>
    </cfRule>
  </conditionalFormatting>
  <conditionalFormatting sqref="B693 D693 F693 H693 J693 L693 N693">
    <cfRule type="expression" dxfId="7" priority="8">
      <formula>B689&lt;15</formula>
    </cfRule>
  </conditionalFormatting>
  <conditionalFormatting sqref="C693 E693 G693 I693 K693 M693 O693">
    <cfRule type="expression" dxfId="6" priority="9">
      <formula>B689&lt;15</formula>
    </cfRule>
  </conditionalFormatting>
  <conditionalFormatting sqref="B694 D694 F694 H694 J694 L694 N694">
    <cfRule type="expression" dxfId="5" priority="10">
      <formula>B689&lt;15</formula>
    </cfRule>
  </conditionalFormatting>
  <conditionalFormatting sqref="C694 E694 G694 I694 K694 M694 O694">
    <cfRule type="expression" dxfId="4" priority="11">
      <formula>B689&lt;15</formula>
    </cfRule>
  </conditionalFormatting>
  <conditionalFormatting sqref="B695 D695 F695 H695 J695 L695 N695">
    <cfRule type="expression" dxfId="3" priority="12">
      <formula>B689&lt;15</formula>
    </cfRule>
  </conditionalFormatting>
  <conditionalFormatting sqref="C695 E695 G695 I695 K695 M695 O695">
    <cfRule type="expression" dxfId="2" priority="13">
      <formula>B694&lt;15</formula>
    </cfRule>
  </conditionalFormatting>
  <conditionalFormatting sqref="B690 D690 F690 H690 J690 L690 N690">
    <cfRule type="expression" dxfId="1" priority="2">
      <formula>B689&lt;15</formula>
    </cfRule>
  </conditionalFormatting>
  <conditionalFormatting sqref="C690 E690 G690 I690 K690 M690 O690">
    <cfRule type="expression" dxfId="0" priority="3">
      <formula>B689&lt;15</formula>
    </cfRule>
  </conditionalFormatting>
  <printOptions horizontalCentered="1" verticalCentered="1"/>
  <pageMargins left="0.5" right="0.5" top="0.7" bottom="0.75" header="0.3" footer="0.3"/>
  <pageSetup scale="80" fitToHeight="12" orientation="landscape" r:id="rId1"/>
  <rowBreaks count="11" manualBreakCount="11">
    <brk id="58" min="1" max="15" man="1"/>
    <brk id="116" min="1" max="15" man="1"/>
    <brk id="174" min="1" max="15" man="1"/>
    <brk id="232" min="1" max="15" man="1"/>
    <brk id="290" min="1" max="15" man="1"/>
    <brk id="348" min="1" max="15" man="1"/>
    <brk id="406" min="1" max="15" man="1"/>
    <brk id="464" min="1" max="15" man="1"/>
    <brk id="522" min="1" max="15" man="1"/>
    <brk id="580" min="1" max="15" man="1"/>
    <brk id="638" min="1" max="15" man="1"/>
  </rowBreaks>
  <ignoredErrors>
    <ignoredError sqref="N3" emptyCellReference="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Start</vt:lpstr>
      <vt:lpstr>Expense Calendar</vt:lpstr>
      <vt:lpstr>'Expense Calendar'!Month1</vt:lpstr>
      <vt:lpstr>'Expense Calendar'!Print_Area</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terms:created xsi:type="dcterms:W3CDTF">2018-06-25T05:33:20Z</dcterms:created>
  <dcterms:modified xsi:type="dcterms:W3CDTF">2018-06-25T05:33:27Z</dcterms:modified>
  <cp:version/>
</cp:coreProperties>
</file>

<file path=docProps/custom.xml><?xml version="1.0" encoding="utf-8"?>
<Properties xmlns="http://schemas.openxmlformats.org/officeDocument/2006/custom-properties" xmlns:vt="http://schemas.openxmlformats.org/officeDocument/2006/docPropsVTypes"/>
</file>