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/>
  <bookViews>
    <workbookView xWindow="0" yWindow="0" windowWidth="15600" windowHeight="11760"/>
  </bookViews>
  <sheets>
    <sheet name="Yearly Calendar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'Yearly Calendar'!$C$1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'Yearly Calendar'!$B$1:$W$55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<sst xmlns="http://schemas.openxmlformats.org/spreadsheetml/2006/main" count="108" uniqueCount="29">
  <si>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</si>
  <si>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</si>
  <si>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</si>
  <si>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</si>
  <si>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</si>
  <si>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IMPORTANT DATES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</si>
  <si>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</si>
  <si>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</si>
  <si>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</si>
  <si>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</si>
  <si>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</si>
  <si>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</si>
  <si>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</si>
  <si>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</si>
  <si>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</si>
  <si>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</si>
  <si>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</si>
  <si>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</si>
  <si>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456.555.0123</t>
  </si>
  <si>
    <t>123 Green Drive</t>
  </si>
  <si>
    <t>Springfield, NY 76543</t>
  </si>
  <si>
    <t>www.contoso.com</t>
  </si>
  <si>
    <t>info@contoso.com</t>
  </si>
  <si>
    <t>JANUARY 1</t>
  </si>
  <si>
    <t>NEW YEAR'S DAY</t>
  </si>
  <si>
    <t>FEBRUARY 22</t>
  </si>
  <si>
    <t>OPEN HOUSE</t>
  </si>
  <si>
    <t>FEBRUARY 14</t>
  </si>
  <si>
    <t>VALENTINE'S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</si>
</sst>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Border="1"/>
    <xf numFmtId="0" fontId="7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accent5"/>
              </a:solidFill>
            </a:rPr>
            <a:t>To change the calendar</a:t>
          </a:r>
          <a:r>
            <a:rPr lang="en-US" sz="1000" b="0" i="1" baseline="0">
              <a:solidFill>
                <a:schemeClr val="accent5"/>
              </a:solidFill>
            </a:rPr>
            <a:t> year, click the spinner</a:t>
          </a:r>
          <a:endParaRPr lang="en-US" sz="1000" b="0" i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 title="Company 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8"/>
      <c r="C1" s="25">
        <v>2012</v>
      </c>
      <c r="D1" s="25"/>
      <c r="E1" s="25"/>
      <c r="F1" s="25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5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6</v>
      </c>
      <c r="D3" s="6"/>
      <c r="E3" s="6"/>
      <c r="F3" s="6"/>
      <c r="G3" s="6"/>
      <c r="H3" s="6"/>
      <c r="I3" s="6"/>
      <c r="J3" s="6"/>
      <c r="K3" s="7" t="s">
        <v>7</v>
      </c>
      <c r="L3" s="6"/>
      <c r="M3" s="6"/>
      <c r="N3" s="6"/>
      <c r="O3" s="6"/>
      <c r="P3" s="6"/>
      <c r="Q3" s="6"/>
      <c r="R3" s="2"/>
      <c r="S3" s="10"/>
      <c r="U3" s="16" t="s">
        <v>23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24" t="s">
        <v>1</v>
      </c>
      <c r="D4" s="24" t="s">
        <v>2</v>
      </c>
      <c r="E4" s="24" t="s">
        <v>3</v>
      </c>
      <c r="F4" s="24" t="s">
        <v>2</v>
      </c>
      <c r="G4" s="24" t="s">
        <v>4</v>
      </c>
      <c r="H4" s="24" t="s">
        <v>0</v>
      </c>
      <c r="I4" s="24" t="s">
        <v>0</v>
      </c>
      <c r="J4" s="4"/>
      <c r="K4" s="24" t="s">
        <v>1</v>
      </c>
      <c r="L4" s="24" t="s">
        <v>2</v>
      </c>
      <c r="M4" s="24" t="s">
        <v>3</v>
      </c>
      <c r="N4" s="24" t="s">
        <v>2</v>
      </c>
      <c r="O4" s="24" t="s">
        <v>4</v>
      </c>
      <c r="P4" s="24" t="s">
        <v>0</v>
      </c>
      <c r="Q4" s="24" t="s">
        <v>0</v>
      </c>
      <c r="R4" s="2"/>
      <c r="S4" s="8"/>
      <c r="U4" s="23" t="s">
        <v>24</v>
      </c>
      <c r="Z4" s="2"/>
      <c r="AH4" s="2"/>
      <c r="AP4" s="2"/>
    </row>
    <row r="5" spans="2:42" ht="15" customHeight="1" x14ac:dyDescent="0.2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 t="str">
        <f>IF(DAY(JanSun1)=1,"",IF(AND(YEAR(JanSun1+6)=CalendarYear,MONTH(JanSun1+6)=1),JanSun1+6,""))</f>
        <v/>
      </c>
      <c r="I5" s="5">
        <f>IF(DAY(JanSun1)=1,IF(AND(YEAR(JanSun1)=CalendarYear,MONTH(JanSun1)=1),JanSun1,""),IF(AND(YEAR(JanSun1+7)=CalendarYear,MONTH(JanSun1+7)=1),JanSun1+7,""))</f>
        <v>40909</v>
      </c>
      <c r="J5" s="5"/>
      <c r="K5" s="5" t="str">
        <f>IF(DAY(FebSun1)=1,"",IF(AND(YEAR(FebSun1+1)=CalendarYear,MONTH(FebSun1+1)=2),FebSun1+1,""))</f>
        <v/>
      </c>
      <c r="L5" s="5" t="str">
        <f>IF(DAY(FebSun1)=1,"",IF(AND(YEAR(FebSun1+2)=CalendarYear,MONTH(FebSun1+2)=2),FebSun1+2,""))</f>
        <v/>
      </c>
      <c r="M5" s="5">
        <f>IF(DAY(FebSun1)=1,"",IF(AND(YEAR(FebSun1+3)=CalendarYear,MONTH(FebSun1+3)=2),FebSun1+3,""))</f>
        <v>40940</v>
      </c>
      <c r="N5" s="5">
        <f>IF(DAY(FebSun1)=1,"",IF(AND(YEAR(FebSun1+4)=CalendarYear,MONTH(FebSun1+4)=2),FebSun1+4,""))</f>
        <v>40941</v>
      </c>
      <c r="O5" s="5">
        <f>IF(DAY(FebSun1)=1,"",IF(AND(YEAR(FebSun1+5)=CalendarYear,MONTH(FebSun1+5)=2),FebSun1+5,""))</f>
        <v>40942</v>
      </c>
      <c r="P5" s="5">
        <f>IF(DAY(FebSun1)=1,"",IF(AND(YEAR(FebSun1+6)=CalendarYear,MONTH(FebSun1+6)=2),FebSun1+6,""))</f>
        <v>40943</v>
      </c>
      <c r="Q5" s="5">
        <f>IF(DAY(FebSun1)=1,IF(AND(YEAR(FebSun1)=CalendarYear,MONTH(FebSun1)=2),FebSun1,""),IF(AND(YEAR(FebSun1+7)=CalendarYear,MONTH(FebSun1+7)=2),FebSun1+7,""))</f>
        <v>40944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>IF(DAY(JanSun1)=1,IF(AND(YEAR(JanSun1+1)=CalendarYear,MONTH(JanSun1+1)=1),JanSun1+1,""),IF(AND(YEAR(JanSun1+8)=CalendarYear,MONTH(JanSun1+8)=1),JanSun1+8,""))</f>
        <v>40910</v>
      </c>
      <c r="D6" s="5">
        <f>IF(DAY(JanSun1)=1,IF(AND(YEAR(JanSun1+2)=CalendarYear,MONTH(JanSun1+2)=1),JanSun1+2,""),IF(AND(YEAR(JanSun1+9)=CalendarYear,MONTH(JanSun1+9)=1),JanSun1+9,""))</f>
        <v>40911</v>
      </c>
      <c r="E6" s="5">
        <f>IF(DAY(JanSun1)=1,IF(AND(YEAR(JanSun1+3)=CalendarYear,MONTH(JanSun1+3)=1),JanSun1+3,""),IF(AND(YEAR(JanSun1+10)=CalendarYear,MONTH(JanSun1+10)=1),JanSun1+10,""))</f>
        <v>40912</v>
      </c>
      <c r="F6" s="5">
        <f>IF(DAY(JanSun1)=1,IF(AND(YEAR(JanSun1+4)=CalendarYear,MONTH(JanSun1+4)=1),JanSun1+4,""),IF(AND(YEAR(JanSun1+11)=CalendarYear,MONTH(JanSun1+11)=1),JanSun1+11,""))</f>
        <v>40913</v>
      </c>
      <c r="G6" s="5">
        <f>IF(DAY(JanSun1)=1,IF(AND(YEAR(JanSun1+5)=CalendarYear,MONTH(JanSun1+5)=1),JanSun1+5,""),IF(AND(YEAR(JanSun1+12)=CalendarYear,MONTH(JanSun1+12)=1),JanSun1+12,""))</f>
        <v>40914</v>
      </c>
      <c r="H6" s="5">
        <f>IF(DAY(JanSun1)=1,IF(AND(YEAR(JanSun1+6)=CalendarYear,MONTH(JanSun1+6)=1),JanSun1+6,""),IF(AND(YEAR(JanSun1+13)=CalendarYear,MONTH(JanSun1+13)=1),JanSun1+13,""))</f>
        <v>40915</v>
      </c>
      <c r="I6" s="5">
        <f>IF(DAY(JanSun1)=1,IF(AND(YEAR(JanSun1+7)=CalendarYear,MONTH(JanSun1+7)=1),JanSun1+7,""),IF(AND(YEAR(JanSun1+14)=CalendarYear,MONTH(JanSun1+14)=1),JanSun1+14,""))</f>
        <v>40916</v>
      </c>
      <c r="J6" s="5"/>
      <c r="K6" s="5">
        <f>IF(DAY(FebSun1)=1,IF(AND(YEAR(FebSun1+1)=CalendarYear,MONTH(FebSun1+1)=2),FebSun1+1,""),IF(AND(YEAR(FebSun1+8)=CalendarYear,MONTH(FebSun1+8)=2),FebSun1+8,""))</f>
        <v>40945</v>
      </c>
      <c r="L6" s="5">
        <f>IF(DAY(FebSun1)=1,IF(AND(YEAR(FebSun1+2)=CalendarYear,MONTH(FebSun1+2)=2),FebSun1+2,""),IF(AND(YEAR(FebSun1+9)=CalendarYear,MONTH(FebSun1+9)=2),FebSun1+9,""))</f>
        <v>40946</v>
      </c>
      <c r="M6" s="5">
        <f>IF(DAY(FebSun1)=1,IF(AND(YEAR(FebSun1+3)=CalendarYear,MONTH(FebSun1+3)=2),FebSun1+3,""),IF(AND(YEAR(FebSun1+10)=CalendarYear,MONTH(FebSun1+10)=2),FebSun1+10,""))</f>
        <v>40947</v>
      </c>
      <c r="N6" s="5">
        <f>IF(DAY(FebSun1)=1,IF(AND(YEAR(FebSun1+4)=CalendarYear,MONTH(FebSun1+4)=2),FebSun1+4,""),IF(AND(YEAR(FebSun1+11)=CalendarYear,MONTH(FebSun1+11)=2),FebSun1+11,""))</f>
        <v>40948</v>
      </c>
      <c r="O6" s="5">
        <f>IF(DAY(FebSun1)=1,IF(AND(YEAR(FebSun1+5)=CalendarYear,MONTH(FebSun1+5)=2),FebSun1+5,""),IF(AND(YEAR(FebSun1+12)=CalendarYear,MONTH(FebSun1+12)=2),FebSun1+12,""))</f>
        <v>40949</v>
      </c>
      <c r="P6" s="5">
        <f>IF(DAY(FebSun1)=1,IF(AND(YEAR(FebSun1+6)=CalendarYear,MONTH(FebSun1+6)=2),FebSun1+6,""),IF(AND(YEAR(FebSun1+13)=CalendarYear,MONTH(FebSun1+13)=2),FebSun1+13,""))</f>
        <v>40950</v>
      </c>
      <c r="Q6" s="5">
        <f>IF(DAY(FebSun1)=1,IF(AND(YEAR(FebSun1+7)=CalendarYear,MONTH(FebSun1+7)=2),FebSun1+7,""),IF(AND(YEAR(FebSun1+14)=CalendarYear,MONTH(FebSun1+14)=2),FebSun1+14,""))</f>
        <v>40951</v>
      </c>
      <c r="R6" s="2"/>
      <c r="S6" s="8"/>
      <c r="U6" s="17" t="s">
        <v>27</v>
      </c>
      <c r="Z6" s="2"/>
      <c r="AH6" s="2"/>
      <c r="AP6" s="2"/>
    </row>
    <row r="7" spans="2:42" ht="15" customHeight="1" x14ac:dyDescent="0.2">
      <c r="B7" s="2"/>
      <c r="C7" s="5">
        <f>IF(DAY(JanSun1)=1,IF(AND(YEAR(JanSun1+8)=CalendarYear,MONTH(JanSun1+8)=1),JanSun1+8,""),IF(AND(YEAR(JanSun1+15)=CalendarYear,MONTH(JanSun1+15)=1),JanSun1+15,""))</f>
        <v>40917</v>
      </c>
      <c r="D7" s="5">
        <f>IF(DAY(JanSun1)=1,IF(AND(YEAR(JanSun1+9)=CalendarYear,MONTH(JanSun1+9)=1),JanSun1+9,""),IF(AND(YEAR(JanSun1+16)=CalendarYear,MONTH(JanSun1+16)=1),JanSun1+16,""))</f>
        <v>40918</v>
      </c>
      <c r="E7" s="5">
        <f>IF(DAY(JanSun1)=1,IF(AND(YEAR(JanSun1+10)=CalendarYear,MONTH(JanSun1+10)=1),JanSun1+10,""),IF(AND(YEAR(JanSun1+17)=CalendarYear,MONTH(JanSun1+17)=1),JanSun1+17,""))</f>
        <v>40919</v>
      </c>
      <c r="F7" s="5">
        <f>IF(DAY(JanSun1)=1,IF(AND(YEAR(JanSun1+11)=CalendarYear,MONTH(JanSun1+11)=1),JanSun1+11,""),IF(AND(YEAR(JanSun1+18)=CalendarYear,MONTH(JanSun1+18)=1),JanSun1+18,""))</f>
        <v>40920</v>
      </c>
      <c r="G7" s="5">
        <f>IF(DAY(JanSun1)=1,IF(AND(YEAR(JanSun1+12)=CalendarYear,MONTH(JanSun1+12)=1),JanSun1+12,""),IF(AND(YEAR(JanSun1+19)=CalendarYear,MONTH(JanSun1+19)=1),JanSun1+19,""))</f>
        <v>40921</v>
      </c>
      <c r="H7" s="5">
        <f>IF(DAY(JanSun1)=1,IF(AND(YEAR(JanSun1+13)=CalendarYear,MONTH(JanSun1+13)=1),JanSun1+13,""),IF(AND(YEAR(JanSun1+20)=CalendarYear,MONTH(JanSun1+20)=1),JanSun1+20,""))</f>
        <v>40922</v>
      </c>
      <c r="I7" s="5">
        <f>IF(DAY(JanSun1)=1,IF(AND(YEAR(JanSun1+14)=CalendarYear,MONTH(JanSun1+14)=1),JanSun1+14,""),IF(AND(YEAR(JanSun1+21)=CalendarYear,MONTH(JanSun1+21)=1),JanSun1+21,""))</f>
        <v>40923</v>
      </c>
      <c r="J7" s="5"/>
      <c r="K7" s="5">
        <f>IF(DAY(FebSun1)=1,IF(AND(YEAR(FebSun1+8)=CalendarYear,MONTH(FebSun1+8)=2),FebSun1+8,""),IF(AND(YEAR(FebSun1+15)=CalendarYear,MONTH(FebSun1+15)=2),FebSun1+15,""))</f>
        <v>40952</v>
      </c>
      <c r="L7" s="5">
        <f>IF(DAY(FebSun1)=1,IF(AND(YEAR(FebSun1+9)=CalendarYear,MONTH(FebSun1+9)=2),FebSun1+9,""),IF(AND(YEAR(FebSun1+16)=CalendarYear,MONTH(FebSun1+16)=2),FebSun1+16,""))</f>
        <v>40953</v>
      </c>
      <c r="M7" s="5">
        <f>IF(DAY(FebSun1)=1,IF(AND(YEAR(FebSun1+10)=CalendarYear,MONTH(FebSun1+10)=2),FebSun1+10,""),IF(AND(YEAR(FebSun1+17)=CalendarYear,MONTH(FebSun1+17)=2),FebSun1+17,""))</f>
        <v>40954</v>
      </c>
      <c r="N7" s="5">
        <f>IF(DAY(FebSun1)=1,IF(AND(YEAR(FebSun1+11)=CalendarYear,MONTH(FebSun1+11)=2),FebSun1+11,""),IF(AND(YEAR(FebSun1+18)=CalendarYear,MONTH(FebSun1+18)=2),FebSun1+18,""))</f>
        <v>40955</v>
      </c>
      <c r="O7" s="5">
        <f>IF(DAY(FebSun1)=1,IF(AND(YEAR(FebSun1+12)=CalendarYear,MONTH(FebSun1+12)=2),FebSun1+12,""),IF(AND(YEAR(FebSun1+19)=CalendarYear,MONTH(FebSun1+19)=2),FebSun1+19,""))</f>
        <v>40956</v>
      </c>
      <c r="P7" s="5">
        <f>IF(DAY(FebSun1)=1,IF(AND(YEAR(FebSun1+13)=CalendarYear,MONTH(FebSun1+13)=2),FebSun1+13,""),IF(AND(YEAR(FebSun1+20)=CalendarYear,MONTH(FebSun1+20)=2),FebSun1+20,""))</f>
        <v>40957</v>
      </c>
      <c r="Q7" s="5">
        <f>IF(DAY(FebSun1)=1,IF(AND(YEAR(FebSun1+14)=CalendarYear,MONTH(FebSun1+14)=2),FebSun1+14,""),IF(AND(YEAR(FebSun1+21)=CalendarYear,MONTH(FebSun1+21)=2),FebSun1+21,""))</f>
        <v>40958</v>
      </c>
      <c r="R7" s="2"/>
      <c r="S7" s="8"/>
      <c r="U7" s="23" t="s">
        <v>28</v>
      </c>
      <c r="Z7" s="2"/>
      <c r="AH7" s="2"/>
      <c r="AP7" s="2"/>
    </row>
    <row r="8" spans="2:42" ht="15" customHeight="1" x14ac:dyDescent="0.2">
      <c r="B8" s="2"/>
      <c r="C8" s="5">
        <f>IF(DAY(JanSun1)=1,IF(AND(YEAR(JanSun1+15)=CalendarYear,MONTH(JanSun1+15)=1),JanSun1+15,""),IF(AND(YEAR(JanSun1+22)=CalendarYear,MONTH(JanSun1+22)=1),JanSun1+22,""))</f>
        <v>40924</v>
      </c>
      <c r="D8" s="5">
        <f>IF(DAY(JanSun1)=1,IF(AND(YEAR(JanSun1+16)=CalendarYear,MONTH(JanSun1+16)=1),JanSun1+16,""),IF(AND(YEAR(JanSun1+23)=CalendarYear,MONTH(JanSun1+23)=1),JanSun1+23,""))</f>
        <v>40925</v>
      </c>
      <c r="E8" s="5">
        <f>IF(DAY(JanSun1)=1,IF(AND(YEAR(JanSun1+17)=CalendarYear,MONTH(JanSun1+17)=1),JanSun1+17,""),IF(AND(YEAR(JanSun1+24)=CalendarYear,MONTH(JanSun1+24)=1),JanSun1+24,""))</f>
        <v>40926</v>
      </c>
      <c r="F8" s="5">
        <f>IF(DAY(JanSun1)=1,IF(AND(YEAR(JanSun1+18)=CalendarYear,MONTH(JanSun1+18)=1),JanSun1+18,""),IF(AND(YEAR(JanSun1+25)=CalendarYear,MONTH(JanSun1+25)=1),JanSun1+25,""))</f>
        <v>40927</v>
      </c>
      <c r="G8" s="5">
        <f>IF(DAY(JanSun1)=1,IF(AND(YEAR(JanSun1+19)=CalendarYear,MONTH(JanSun1+19)=1),JanSun1+19,""),IF(AND(YEAR(JanSun1+26)=CalendarYear,MONTH(JanSun1+26)=1),JanSun1+26,""))</f>
        <v>40928</v>
      </c>
      <c r="H8" s="5">
        <f>IF(DAY(JanSun1)=1,IF(AND(YEAR(JanSun1+20)=CalendarYear,MONTH(JanSun1+20)=1),JanSun1+20,""),IF(AND(YEAR(JanSun1+27)=CalendarYear,MONTH(JanSun1+27)=1),JanSun1+27,""))</f>
        <v>40929</v>
      </c>
      <c r="I8" s="5">
        <f>IF(DAY(JanSun1)=1,IF(AND(YEAR(JanSun1+21)=CalendarYear,MONTH(JanSun1+21)=1),JanSun1+21,""),IF(AND(YEAR(JanSun1+28)=CalendarYear,MONTH(JanSun1+28)=1),JanSun1+28,""))</f>
        <v>40930</v>
      </c>
      <c r="J8" s="5"/>
      <c r="K8" s="5">
        <f>IF(DAY(FebSun1)=1,IF(AND(YEAR(FebSun1+15)=CalendarYear,MONTH(FebSun1+15)=2),FebSun1+15,""),IF(AND(YEAR(FebSun1+22)=CalendarYear,MONTH(FebSun1+22)=2),FebSun1+22,""))</f>
        <v>40959</v>
      </c>
      <c r="L8" s="5">
        <f>IF(DAY(FebSun1)=1,IF(AND(YEAR(FebSun1+16)=CalendarYear,MONTH(FebSun1+16)=2),FebSun1+16,""),IF(AND(YEAR(FebSun1+23)=CalendarYear,MONTH(FebSun1+23)=2),FebSun1+23,""))</f>
        <v>40960</v>
      </c>
      <c r="M8" s="5">
        <f>IF(DAY(FebSun1)=1,IF(AND(YEAR(FebSun1+17)=CalendarYear,MONTH(FebSun1+17)=2),FebSun1+17,""),IF(AND(YEAR(FebSun1+24)=CalendarYear,MONTH(FebSun1+24)=2),FebSun1+24,""))</f>
        <v>40961</v>
      </c>
      <c r="N8" s="5">
        <f>IF(DAY(FebSun1)=1,IF(AND(YEAR(FebSun1+18)=CalendarYear,MONTH(FebSun1+18)=2),FebSun1+18,""),IF(AND(YEAR(FebSun1+25)=CalendarYear,MONTH(FebSun1+25)=2),FebSun1+25,""))</f>
        <v>40962</v>
      </c>
      <c r="O8" s="5">
        <f>IF(DAY(FebSun1)=1,IF(AND(YEAR(FebSun1+19)=CalendarYear,MONTH(FebSun1+19)=2),FebSun1+19,""),IF(AND(YEAR(FebSun1+26)=CalendarYear,MONTH(FebSun1+26)=2),FebSun1+26,""))</f>
        <v>40963</v>
      </c>
      <c r="P8" s="5">
        <f>IF(DAY(FebSun1)=1,IF(AND(YEAR(FebSun1+20)=CalendarYear,MONTH(FebSun1+20)=2),FebSun1+20,""),IF(AND(YEAR(FebSun1+27)=CalendarYear,MONTH(FebSun1+27)=2),FebSun1+27,""))</f>
        <v>40964</v>
      </c>
      <c r="Q8" s="5">
        <f>IF(DAY(FebSun1)=1,IF(AND(YEAR(FebSun1+21)=CalendarYear,MONTH(FebSun1+21)=2),FebSun1+21,""),IF(AND(YEAR(FebSun1+28)=CalendarYear,MONTH(FebSun1+28)=2),FebSun1+28,""))</f>
        <v>40965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>IF(DAY(JanSun1)=1,IF(AND(YEAR(JanSun1+22)=CalendarYear,MONTH(JanSun1+22)=1),JanSun1+22,""),IF(AND(YEAR(JanSun1+29)=CalendarYear,MONTH(JanSun1+29)=1),JanSun1+29,""))</f>
        <v>40931</v>
      </c>
      <c r="D9" s="5">
        <f>IF(DAY(JanSun1)=1,IF(AND(YEAR(JanSun1+23)=CalendarYear,MONTH(JanSun1+23)=1),JanSun1+23,""),IF(AND(YEAR(JanSun1+30)=CalendarYear,MONTH(JanSun1+30)=1),JanSun1+30,""))</f>
        <v>40932</v>
      </c>
      <c r="E9" s="5">
        <f>IF(DAY(JanSun1)=1,IF(AND(YEAR(JanSun1+24)=CalendarYear,MONTH(JanSun1+24)=1),JanSun1+24,""),IF(AND(YEAR(JanSun1+31)=CalendarYear,MONTH(JanSun1+31)=1),JanSun1+31,""))</f>
        <v>40933</v>
      </c>
      <c r="F9" s="5">
        <f>IF(DAY(JanSun1)=1,IF(AND(YEAR(JanSun1+25)=CalendarYear,MONTH(JanSun1+25)=1),JanSun1+25,""),IF(AND(YEAR(JanSun1+32)=CalendarYear,MONTH(JanSun1+32)=1),JanSun1+32,""))</f>
        <v>40934</v>
      </c>
      <c r="G9" s="5">
        <f>IF(DAY(JanSun1)=1,IF(AND(YEAR(JanSun1+26)=CalendarYear,MONTH(JanSun1+26)=1),JanSun1+26,""),IF(AND(YEAR(JanSun1+33)=CalendarYear,MONTH(JanSun1+33)=1),JanSun1+33,""))</f>
        <v>40935</v>
      </c>
      <c r="H9" s="5">
        <f>IF(DAY(JanSun1)=1,IF(AND(YEAR(JanSun1+27)=CalendarYear,MONTH(JanSun1+27)=1),JanSun1+27,""),IF(AND(YEAR(JanSun1+34)=CalendarYear,MONTH(JanSun1+34)=1),JanSun1+34,""))</f>
        <v>40936</v>
      </c>
      <c r="I9" s="5">
        <f>IF(DAY(JanSun1)=1,IF(AND(YEAR(JanSun1+28)=CalendarYear,MONTH(JanSun1+28)=1),JanSun1+28,""),IF(AND(YEAR(JanSun1+35)=CalendarYear,MONTH(JanSun1+35)=1),JanSun1+35,""))</f>
        <v>40937</v>
      </c>
      <c r="J9" s="5"/>
      <c r="K9" s="5">
        <f>IF(DAY(FebSun1)=1,IF(AND(YEAR(FebSun1+22)=CalendarYear,MONTH(FebSun1+22)=2),FebSun1+22,""),IF(AND(YEAR(FebSun1+29)=CalendarYear,MONTH(FebSun1+29)=2),FebSun1+29,""))</f>
        <v>40966</v>
      </c>
      <c r="L9" s="5">
        <f>IF(DAY(FebSun1)=1,IF(AND(YEAR(FebSun1+23)=CalendarYear,MONTH(FebSun1+23)=2),FebSun1+23,""),IF(AND(YEAR(FebSun1+30)=CalendarYear,MONTH(FebSun1+30)=2),FebSun1+30,""))</f>
        <v>40967</v>
      </c>
      <c r="M9" s="5">
        <f>IF(DAY(FebSun1)=1,IF(AND(YEAR(FebSun1+24)=CalendarYear,MONTH(FebSun1+24)=2),FebSun1+24,""),IF(AND(YEAR(FebSun1+31)=CalendarYear,MONTH(FebSun1+31)=2),FebSun1+31,""))</f>
        <v>40968</v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U9" s="16" t="s">
        <v>25</v>
      </c>
      <c r="Z9" s="2"/>
      <c r="AH9" s="2"/>
      <c r="AP9" s="2"/>
    </row>
    <row r="10" spans="2:42" ht="15" customHeight="1" x14ac:dyDescent="0.2">
      <c r="B10" s="2"/>
      <c r="C10" s="5">
        <f>IF(DAY(JanSun1)=1,IF(AND(YEAR(JanSun1+29)=CalendarYear,MONTH(JanSun1+29)=1),JanSun1+29,""),IF(AND(YEAR(JanSun1+36)=CalendarYear,MONTH(JanSun1+36)=1),JanSun1+36,""))</f>
        <v>40938</v>
      </c>
      <c r="D10" s="5">
        <f>IF(DAY(JanSun1)=1,IF(AND(YEAR(JanSun1+30)=CalendarYear,MONTH(JanSun1+30)=1),JanSun1+30,""),IF(AND(YEAR(JanSun1+37)=CalendarYear,MONTH(JanSun1+37)=1),JanSun1+37,""))</f>
        <v>40939</v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8"/>
      <c r="U10" s="23" t="s">
        <v>26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8</v>
      </c>
      <c r="D12" s="6"/>
      <c r="E12" s="6"/>
      <c r="F12" s="6"/>
      <c r="G12" s="6"/>
      <c r="H12" s="6"/>
      <c r="I12" s="6"/>
      <c r="J12" s="3"/>
      <c r="K12" s="7" t="s">
        <v>9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24" t="s">
        <v>1</v>
      </c>
      <c r="D13" s="24" t="s">
        <v>2</v>
      </c>
      <c r="E13" s="24" t="s">
        <v>3</v>
      </c>
      <c r="F13" s="24" t="s">
        <v>2</v>
      </c>
      <c r="G13" s="24" t="s">
        <v>4</v>
      </c>
      <c r="H13" s="24" t="s">
        <v>0</v>
      </c>
      <c r="I13" s="24" t="s">
        <v>0</v>
      </c>
      <c r="J13" s="6"/>
      <c r="K13" s="24" t="s">
        <v>1</v>
      </c>
      <c r="L13" s="24" t="s">
        <v>2</v>
      </c>
      <c r="M13" s="24" t="s">
        <v>3</v>
      </c>
      <c r="N13" s="24" t="s">
        <v>2</v>
      </c>
      <c r="O13" s="24" t="s">
        <v>4</v>
      </c>
      <c r="P13" s="24" t="s">
        <v>0</v>
      </c>
      <c r="Q13" s="24" t="s">
        <v>0</v>
      </c>
      <c r="R13" s="2"/>
      <c r="S13" s="8"/>
      <c r="U13" s="23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 t="str">
        <f>IF(DAY(MarSun1)=1,"",IF(AND(YEAR(MarSun1+2)=CalendarYear,MONTH(MarSun1+2)=3),MarSun1+2,""))</f>
        <v/>
      </c>
      <c r="E14" s="5" t="str">
        <f>IF(DAY(MarSun1)=1,"",IF(AND(YEAR(MarSun1+3)=CalendarYear,MONTH(MarSun1+3)=3),MarSun1+3,""))</f>
        <v/>
      </c>
      <c r="F14" s="5">
        <f>IF(DAY(MarSun1)=1,"",IF(AND(YEAR(MarSun1+4)=CalendarYear,MONTH(MarSun1+4)=3),MarSun1+4,""))</f>
        <v>40969</v>
      </c>
      <c r="G14" s="5">
        <f>IF(DAY(MarSun1)=1,"",IF(AND(YEAR(MarSun1+5)=CalendarYear,MONTH(MarSun1+5)=3),MarSun1+5,""))</f>
        <v>40970</v>
      </c>
      <c r="H14" s="5">
        <f>IF(DAY(MarSun1)=1,"",IF(AND(YEAR(MarSun1+6)=CalendarYear,MONTH(MarSun1+6)=3),MarSun1+6,""))</f>
        <v>40971</v>
      </c>
      <c r="I14" s="5">
        <f>IF(DAY(MarSun1)=1,IF(AND(YEAR(MarSun1)=CalendarYear,MONTH(MarSun1)=3),MarSun1,""),IF(AND(YEAR(MarSun1+7)=CalendarYear,MONTH(MarSun1+7)=3),MarSun1+7,""))</f>
        <v>40972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 t="str">
        <f>IF(DAY(AprSun1)=1,"",IF(AND(YEAR(AprSun1+5)=CalendarYear,MONTH(AprSun1+5)=4),AprSun1+5,""))</f>
        <v/>
      </c>
      <c r="P14" s="5" t="str">
        <f>IF(DAY(AprSun1)=1,"",IF(AND(YEAR(AprSun1+6)=CalendarYear,MONTH(AprSun1+6)=4),AprSun1+6,""))</f>
        <v/>
      </c>
      <c r="Q14" s="5">
        <f>IF(DAY(AprSun1)=1,IF(AND(YEAR(AprSun1)=CalendarYear,MONTH(AprSun1)=4),AprSun1,""),IF(AND(YEAR(AprSun1+7)=CalendarYear,MONTH(AprSun1+7)=4),AprSun1+7,""))</f>
        <v>41000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40973</v>
      </c>
      <c r="D15" s="5">
        <f>IF(DAY(MarSun1)=1,IF(AND(YEAR(MarSun1+2)=CalendarYear,MONTH(MarSun1+2)=3),MarSun1+2,""),IF(AND(YEAR(MarSun1+9)=CalendarYear,MONTH(MarSun1+9)=3),MarSun1+9,""))</f>
        <v>40974</v>
      </c>
      <c r="E15" s="5">
        <f>IF(DAY(MarSun1)=1,IF(AND(YEAR(MarSun1+3)=CalendarYear,MONTH(MarSun1+3)=3),MarSun1+3,""),IF(AND(YEAR(MarSun1+10)=CalendarYear,MONTH(MarSun1+10)=3),MarSun1+10,""))</f>
        <v>40975</v>
      </c>
      <c r="F15" s="5">
        <f>IF(DAY(MarSun1)=1,IF(AND(YEAR(MarSun1+4)=CalendarYear,MONTH(MarSun1+4)=3),MarSun1+4,""),IF(AND(YEAR(MarSun1+11)=CalendarYear,MONTH(MarSun1+11)=3),MarSun1+11,""))</f>
        <v>40976</v>
      </c>
      <c r="G15" s="5">
        <f>IF(DAY(MarSun1)=1,IF(AND(YEAR(MarSun1+5)=CalendarYear,MONTH(MarSun1+5)=3),MarSun1+5,""),IF(AND(YEAR(MarSun1+12)=CalendarYear,MONTH(MarSun1+12)=3),MarSun1+12,""))</f>
        <v>40977</v>
      </c>
      <c r="H15" s="5">
        <f>IF(DAY(MarSun1)=1,IF(AND(YEAR(MarSun1+6)=CalendarYear,MONTH(MarSun1+6)=3),MarSun1+6,""),IF(AND(YEAR(MarSun1+13)=CalendarYear,MONTH(MarSun1+13)=3),MarSun1+13,""))</f>
        <v>40978</v>
      </c>
      <c r="I15" s="5">
        <f>IF(DAY(MarSun1)=1,IF(AND(YEAR(MarSun1+7)=CalendarYear,MONTH(MarSun1+7)=3),MarSun1+7,""),IF(AND(YEAR(MarSun1+14)=CalendarYear,MONTH(MarSun1+14)=3),MarSun1+14,""))</f>
        <v>40979</v>
      </c>
      <c r="J15" s="5"/>
      <c r="K15" s="5">
        <f>IF(DAY(AprSun1)=1,IF(AND(YEAR(AprSun1+1)=CalendarYear,MONTH(AprSun1+1)=4),AprSun1+1,""),IF(AND(YEAR(AprSun1+8)=CalendarYear,MONTH(AprSun1+8)=4),AprSun1+8,""))</f>
        <v>41001</v>
      </c>
      <c r="L15" s="5">
        <f>IF(DAY(AprSun1)=1,IF(AND(YEAR(AprSun1+2)=CalendarYear,MONTH(AprSun1+2)=4),AprSun1+2,""),IF(AND(YEAR(AprSun1+9)=CalendarYear,MONTH(AprSun1+9)=4),AprSun1+9,""))</f>
        <v>41002</v>
      </c>
      <c r="M15" s="5">
        <f>IF(DAY(AprSun1)=1,IF(AND(YEAR(AprSun1+3)=CalendarYear,MONTH(AprSun1+3)=4),AprSun1+3,""),IF(AND(YEAR(AprSun1+10)=CalendarYear,MONTH(AprSun1+10)=4),AprSun1+10,""))</f>
        <v>41003</v>
      </c>
      <c r="N15" s="5">
        <f>IF(DAY(AprSun1)=1,IF(AND(YEAR(AprSun1+4)=CalendarYear,MONTH(AprSun1+4)=4),AprSun1+4,""),IF(AND(YEAR(AprSun1+11)=CalendarYear,MONTH(AprSun1+11)=4),AprSun1+11,""))</f>
        <v>41004</v>
      </c>
      <c r="O15" s="5">
        <f>IF(DAY(AprSun1)=1,IF(AND(YEAR(AprSun1+5)=CalendarYear,MONTH(AprSun1+5)=4),AprSun1+5,""),IF(AND(YEAR(AprSun1+12)=CalendarYear,MONTH(AprSun1+12)=4),AprSun1+12,""))</f>
        <v>41005</v>
      </c>
      <c r="P15" s="5">
        <f>IF(DAY(AprSun1)=1,IF(AND(YEAR(AprSun1+6)=CalendarYear,MONTH(AprSun1+6)=4),AprSun1+6,""),IF(AND(YEAR(AprSun1+13)=CalendarYear,MONTH(AprSun1+13)=4),AprSun1+13,""))</f>
        <v>41006</v>
      </c>
      <c r="Q15" s="5">
        <f>IF(DAY(AprSun1)=1,IF(AND(YEAR(AprSun1+7)=CalendarYear,MONTH(AprSun1+7)=4),AprSun1+7,""),IF(AND(YEAR(AprSun1+14)=CalendarYear,MONTH(AprSun1+14)=4),AprSun1+14,""))</f>
        <v>41007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40980</v>
      </c>
      <c r="D16" s="5">
        <f>IF(DAY(MarSun1)=1,IF(AND(YEAR(MarSun1+9)=CalendarYear,MONTH(MarSun1+9)=3),MarSun1+9,""),IF(AND(YEAR(MarSun1+16)=CalendarYear,MONTH(MarSun1+16)=3),MarSun1+16,""))</f>
        <v>40981</v>
      </c>
      <c r="E16" s="5">
        <f>IF(DAY(MarSun1)=1,IF(AND(YEAR(MarSun1+10)=CalendarYear,MONTH(MarSun1+10)=3),MarSun1+10,""),IF(AND(YEAR(MarSun1+17)=CalendarYear,MONTH(MarSun1+17)=3),MarSun1+17,""))</f>
        <v>40982</v>
      </c>
      <c r="F16" s="5">
        <f>IF(DAY(MarSun1)=1,IF(AND(YEAR(MarSun1+11)=CalendarYear,MONTH(MarSun1+11)=3),MarSun1+11,""),IF(AND(YEAR(MarSun1+18)=CalendarYear,MONTH(MarSun1+18)=3),MarSun1+18,""))</f>
        <v>40983</v>
      </c>
      <c r="G16" s="5">
        <f>IF(DAY(MarSun1)=1,IF(AND(YEAR(MarSun1+12)=CalendarYear,MONTH(MarSun1+12)=3),MarSun1+12,""),IF(AND(YEAR(MarSun1+19)=CalendarYear,MONTH(MarSun1+19)=3),MarSun1+19,""))</f>
        <v>40984</v>
      </c>
      <c r="H16" s="5">
        <f>IF(DAY(MarSun1)=1,IF(AND(YEAR(MarSun1+13)=CalendarYear,MONTH(MarSun1+13)=3),MarSun1+13,""),IF(AND(YEAR(MarSun1+20)=CalendarYear,MONTH(MarSun1+20)=3),MarSun1+20,""))</f>
        <v>40985</v>
      </c>
      <c r="I16" s="5">
        <f>IF(DAY(MarSun1)=1,IF(AND(YEAR(MarSun1+14)=CalendarYear,MONTH(MarSun1+14)=3),MarSun1+14,""),IF(AND(YEAR(MarSun1+21)=CalendarYear,MONTH(MarSun1+21)=3),MarSun1+21,""))</f>
        <v>40986</v>
      </c>
      <c r="J16" s="5"/>
      <c r="K16" s="5">
        <f>IF(DAY(AprSun1)=1,IF(AND(YEAR(AprSun1+8)=CalendarYear,MONTH(AprSun1+8)=4),AprSun1+8,""),IF(AND(YEAR(AprSun1+15)=CalendarYear,MONTH(AprSun1+15)=4),AprSun1+15,""))</f>
        <v>41008</v>
      </c>
      <c r="L16" s="5">
        <f>IF(DAY(AprSun1)=1,IF(AND(YEAR(AprSun1+9)=CalendarYear,MONTH(AprSun1+9)=4),AprSun1+9,""),IF(AND(YEAR(AprSun1+16)=CalendarYear,MONTH(AprSun1+16)=4),AprSun1+16,""))</f>
        <v>41009</v>
      </c>
      <c r="M16" s="5">
        <f>IF(DAY(AprSun1)=1,IF(AND(YEAR(AprSun1+10)=CalendarYear,MONTH(AprSun1+10)=4),AprSun1+10,""),IF(AND(YEAR(AprSun1+17)=CalendarYear,MONTH(AprSun1+17)=4),AprSun1+17,""))</f>
        <v>41010</v>
      </c>
      <c r="N16" s="5">
        <f>IF(DAY(AprSun1)=1,IF(AND(YEAR(AprSun1+11)=CalendarYear,MONTH(AprSun1+11)=4),AprSun1+11,""),IF(AND(YEAR(AprSun1+18)=CalendarYear,MONTH(AprSun1+18)=4),AprSun1+18,""))</f>
        <v>41011</v>
      </c>
      <c r="O16" s="5">
        <f>IF(DAY(AprSun1)=1,IF(AND(YEAR(AprSun1+12)=CalendarYear,MONTH(AprSun1+12)=4),AprSun1+12,""),IF(AND(YEAR(AprSun1+19)=CalendarYear,MONTH(AprSun1+19)=4),AprSun1+19,""))</f>
        <v>41012</v>
      </c>
      <c r="P16" s="5">
        <f>IF(DAY(AprSun1)=1,IF(AND(YEAR(AprSun1+13)=CalendarYear,MONTH(AprSun1+13)=4),AprSun1+13,""),IF(AND(YEAR(AprSun1+20)=CalendarYear,MONTH(AprSun1+20)=4),AprSun1+20,""))</f>
        <v>41013</v>
      </c>
      <c r="Q16" s="5">
        <f>IF(DAY(AprSun1)=1,IF(AND(YEAR(AprSun1+14)=CalendarYear,MONTH(AprSun1+14)=4),AprSun1+14,""),IF(AND(YEAR(AprSun1+21)=CalendarYear,MONTH(AprSun1+21)=4),AprSun1+21,""))</f>
        <v>41014</v>
      </c>
      <c r="R16" s="2"/>
      <c r="S16" s="8"/>
      <c r="U16" s="23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40987</v>
      </c>
      <c r="D17" s="5">
        <f>IF(DAY(MarSun1)=1,IF(AND(YEAR(MarSun1+16)=CalendarYear,MONTH(MarSun1+16)=3),MarSun1+16,""),IF(AND(YEAR(MarSun1+23)=CalendarYear,MONTH(MarSun1+23)=3),MarSun1+23,""))</f>
        <v>40988</v>
      </c>
      <c r="E17" s="5">
        <f>IF(DAY(MarSun1)=1,IF(AND(YEAR(MarSun1+17)=CalendarYear,MONTH(MarSun1+17)=3),MarSun1+17,""),IF(AND(YEAR(MarSun1+24)=CalendarYear,MONTH(MarSun1+24)=3),MarSun1+24,""))</f>
        <v>40989</v>
      </c>
      <c r="F17" s="5">
        <f>IF(DAY(MarSun1)=1,IF(AND(YEAR(MarSun1+18)=CalendarYear,MONTH(MarSun1+18)=3),MarSun1+18,""),IF(AND(YEAR(MarSun1+25)=CalendarYear,MONTH(MarSun1+25)=3),MarSun1+25,""))</f>
        <v>40990</v>
      </c>
      <c r="G17" s="5">
        <f>IF(DAY(MarSun1)=1,IF(AND(YEAR(MarSun1+19)=CalendarYear,MONTH(MarSun1+19)=3),MarSun1+19,""),IF(AND(YEAR(MarSun1+26)=CalendarYear,MONTH(MarSun1+26)=3),MarSun1+26,""))</f>
        <v>40991</v>
      </c>
      <c r="H17" s="5">
        <f>IF(DAY(MarSun1)=1,IF(AND(YEAR(MarSun1+20)=CalendarYear,MONTH(MarSun1+20)=3),MarSun1+20,""),IF(AND(YEAR(MarSun1+27)=CalendarYear,MONTH(MarSun1+27)=3),MarSun1+27,""))</f>
        <v>40992</v>
      </c>
      <c r="I17" s="5">
        <f>IF(DAY(MarSun1)=1,IF(AND(YEAR(MarSun1+21)=CalendarYear,MONTH(MarSun1+21)=3),MarSun1+21,""),IF(AND(YEAR(MarSun1+28)=CalendarYear,MONTH(MarSun1+28)=3),MarSun1+28,""))</f>
        <v>40993</v>
      </c>
      <c r="J17" s="5"/>
      <c r="K17" s="5">
        <f>IF(DAY(AprSun1)=1,IF(AND(YEAR(AprSun1+15)=CalendarYear,MONTH(AprSun1+15)=4),AprSun1+15,""),IF(AND(YEAR(AprSun1+22)=CalendarYear,MONTH(AprSun1+22)=4),AprSun1+22,""))</f>
        <v>41015</v>
      </c>
      <c r="L17" s="5">
        <f>IF(DAY(AprSun1)=1,IF(AND(YEAR(AprSun1+16)=CalendarYear,MONTH(AprSun1+16)=4),AprSun1+16,""),IF(AND(YEAR(AprSun1+23)=CalendarYear,MONTH(AprSun1+23)=4),AprSun1+23,""))</f>
        <v>41016</v>
      </c>
      <c r="M17" s="5">
        <f>IF(DAY(AprSun1)=1,IF(AND(YEAR(AprSun1+17)=CalendarYear,MONTH(AprSun1+17)=4),AprSun1+17,""),IF(AND(YEAR(AprSun1+24)=CalendarYear,MONTH(AprSun1+24)=4),AprSun1+24,""))</f>
        <v>41017</v>
      </c>
      <c r="N17" s="5">
        <f>IF(DAY(AprSun1)=1,IF(AND(YEAR(AprSun1+18)=CalendarYear,MONTH(AprSun1+18)=4),AprSun1+18,""),IF(AND(YEAR(AprSun1+25)=CalendarYear,MONTH(AprSun1+25)=4),AprSun1+25,""))</f>
        <v>41018</v>
      </c>
      <c r="O17" s="5">
        <f>IF(DAY(AprSun1)=1,IF(AND(YEAR(AprSun1+19)=CalendarYear,MONTH(AprSun1+19)=4),AprSun1+19,""),IF(AND(YEAR(AprSun1+26)=CalendarYear,MONTH(AprSun1+26)=4),AprSun1+26,""))</f>
        <v>41019</v>
      </c>
      <c r="P17" s="5">
        <f>IF(DAY(AprSun1)=1,IF(AND(YEAR(AprSun1+20)=CalendarYear,MONTH(AprSun1+20)=4),AprSun1+20,""),IF(AND(YEAR(AprSun1+27)=CalendarYear,MONTH(AprSun1+27)=4),AprSun1+27,""))</f>
        <v>41020</v>
      </c>
      <c r="Q17" s="5">
        <f>IF(DAY(AprSun1)=1,IF(AND(YEAR(AprSun1+21)=CalendarYear,MONTH(AprSun1+21)=4),AprSun1+21,""),IF(AND(YEAR(AprSun1+28)=CalendarYear,MONTH(AprSun1+28)=4),AprSun1+28,""))</f>
        <v>41021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40994</v>
      </c>
      <c r="D18" s="5">
        <f>IF(DAY(MarSun1)=1,IF(AND(YEAR(MarSun1+23)=CalendarYear,MONTH(MarSun1+23)=3),MarSun1+23,""),IF(AND(YEAR(MarSun1+30)=CalendarYear,MONTH(MarSun1+30)=3),MarSun1+30,""))</f>
        <v>40995</v>
      </c>
      <c r="E18" s="5">
        <f>IF(DAY(MarSun1)=1,IF(AND(YEAR(MarSun1+24)=CalendarYear,MONTH(MarSun1+24)=3),MarSun1+24,""),IF(AND(YEAR(MarSun1+31)=CalendarYear,MONTH(MarSun1+31)=3),MarSun1+31,""))</f>
        <v>40996</v>
      </c>
      <c r="F18" s="5">
        <f>IF(DAY(MarSun1)=1,IF(AND(YEAR(MarSun1+25)=CalendarYear,MONTH(MarSun1+25)=3),MarSun1+25,""),IF(AND(YEAR(MarSun1+32)=CalendarYear,MONTH(MarSun1+32)=3),MarSun1+32,""))</f>
        <v>40997</v>
      </c>
      <c r="G18" s="5">
        <f>IF(DAY(MarSun1)=1,IF(AND(YEAR(MarSun1+26)=CalendarYear,MONTH(MarSun1+26)=3),MarSun1+26,""),IF(AND(YEAR(MarSun1+33)=CalendarYear,MONTH(MarSun1+33)=3),MarSun1+33,""))</f>
        <v>40998</v>
      </c>
      <c r="H18" s="5">
        <f>IF(DAY(MarSun1)=1,IF(AND(YEAR(MarSun1+27)=CalendarYear,MONTH(MarSun1+27)=3),MarSun1+27,""),IF(AND(YEAR(MarSun1+34)=CalendarYear,MONTH(MarSun1+34)=3),MarSun1+34,""))</f>
        <v>40999</v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41022</v>
      </c>
      <c r="L18" s="5">
        <f>IF(DAY(AprSun1)=1,IF(AND(YEAR(AprSun1+23)=CalendarYear,MONTH(AprSun1+23)=4),AprSun1+23,""),IF(AND(YEAR(AprSun1+30)=CalendarYear,MONTH(AprSun1+30)=4),AprSun1+30,""))</f>
        <v>41023</v>
      </c>
      <c r="M18" s="5">
        <f>IF(DAY(AprSun1)=1,IF(AND(YEAR(AprSun1+24)=CalendarYear,MONTH(AprSun1+24)=4),AprSun1+24,""),IF(AND(YEAR(AprSun1+31)=CalendarYear,MONTH(AprSun1+31)=4),AprSun1+31,""))</f>
        <v>41024</v>
      </c>
      <c r="N18" s="5">
        <f>IF(DAY(AprSun1)=1,IF(AND(YEAR(AprSun1+25)=CalendarYear,MONTH(AprSun1+25)=4),AprSun1+25,""),IF(AND(YEAR(AprSun1+32)=CalendarYear,MONTH(AprSun1+32)=4),AprSun1+32,""))</f>
        <v>41025</v>
      </c>
      <c r="O18" s="5">
        <f>IF(DAY(AprSun1)=1,IF(AND(YEAR(AprSun1+26)=CalendarYear,MONTH(AprSun1+26)=4),AprSun1+26,""),IF(AND(YEAR(AprSun1+33)=CalendarYear,MONTH(AprSun1+33)=4),AprSun1+33,""))</f>
        <v>41026</v>
      </c>
      <c r="P18" s="5">
        <f>IF(DAY(AprSun1)=1,IF(AND(YEAR(AprSun1+27)=CalendarYear,MONTH(AprSun1+27)=4),AprSun1+27,""),IF(AND(YEAR(AprSun1+34)=CalendarYear,MONTH(AprSun1+34)=4),AprSun1+34,""))</f>
        <v>41027</v>
      </c>
      <c r="Q18" s="5">
        <f>IF(DAY(AprSun1)=1,IF(AND(YEAR(AprSun1+28)=CalendarYear,MONTH(AprSun1+28)=4),AprSun1+28,""),IF(AND(YEAR(AprSun1+35)=CalendarYear,MONTH(AprSun1+35)=4),AprSun1+35,""))</f>
        <v>41028</v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>
        <f>IF(DAY(AprSun1)=1,IF(AND(YEAR(AprSun1+29)=CalendarYear,MONTH(AprSun1+29)=4),AprSun1+29,""),IF(AND(YEAR(AprSun1+36)=CalendarYear,MONTH(AprSun1+36)=4),AprSun1+36,""))</f>
        <v>41029</v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8"/>
      <c r="U19" s="23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10</v>
      </c>
      <c r="D21" s="6"/>
      <c r="E21" s="6"/>
      <c r="F21" s="6"/>
      <c r="G21" s="6"/>
      <c r="H21" s="6"/>
      <c r="I21" s="6"/>
      <c r="J21" s="5"/>
      <c r="K21" s="7" t="s">
        <v>11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24" t="s">
        <v>1</v>
      </c>
      <c r="D22" s="24" t="s">
        <v>2</v>
      </c>
      <c r="E22" s="24" t="s">
        <v>3</v>
      </c>
      <c r="F22" s="24" t="s">
        <v>2</v>
      </c>
      <c r="G22" s="24" t="s">
        <v>4</v>
      </c>
      <c r="H22" s="24" t="s">
        <v>0</v>
      </c>
      <c r="I22" s="24" t="s">
        <v>0</v>
      </c>
      <c r="J22" s="3"/>
      <c r="K22" s="24" t="s">
        <v>1</v>
      </c>
      <c r="L22" s="24" t="s">
        <v>2</v>
      </c>
      <c r="M22" s="24" t="s">
        <v>3</v>
      </c>
      <c r="N22" s="24" t="s">
        <v>2</v>
      </c>
      <c r="O22" s="24" t="s">
        <v>4</v>
      </c>
      <c r="P22" s="24" t="s">
        <v>0</v>
      </c>
      <c r="Q22" s="24" t="s">
        <v>0</v>
      </c>
      <c r="R22" s="2"/>
      <c r="S22" s="8"/>
      <c r="U22" s="23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>
        <f>IF(DAY(MaySun1)=1,"",IF(AND(YEAR(MaySun1+2)=CalendarYear,MONTH(MaySun1+2)=5),MaySun1+2,""))</f>
        <v>41030</v>
      </c>
      <c r="E23" s="5">
        <f>IF(DAY(MaySun1)=1,"",IF(AND(YEAR(MaySun1+3)=CalendarYear,MONTH(MaySun1+3)=5),MaySun1+3,""))</f>
        <v>41031</v>
      </c>
      <c r="F23" s="5">
        <f>IF(DAY(MaySun1)=1,"",IF(AND(YEAR(MaySun1+4)=CalendarYear,MONTH(MaySun1+4)=5),MaySun1+4,""))</f>
        <v>41032</v>
      </c>
      <c r="G23" s="5">
        <f>IF(DAY(MaySun1)=1,"",IF(AND(YEAR(MaySun1+5)=CalendarYear,MONTH(MaySun1+5)=5),MaySun1+5,""))</f>
        <v>41033</v>
      </c>
      <c r="H23" s="5">
        <f>IF(DAY(MaySun1)=1,"",IF(AND(YEAR(MaySun1+6)=CalendarYear,MONTH(MaySun1+6)=5),MaySun1+6,""))</f>
        <v>41034</v>
      </c>
      <c r="I23" s="5">
        <f>IF(DAY(MaySun1)=1,IF(AND(YEAR(MaySun1)=CalendarYear,MONTH(MaySun1)=5),MaySun1,""),IF(AND(YEAR(MaySun1+7)=CalendarYear,MONTH(MaySun1+7)=5),MaySun1+7,""))</f>
        <v>41035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 t="str">
        <f>IF(DAY(JunSun1)=1,"",IF(AND(YEAR(JunSun1+3)=CalendarYear,MONTH(JunSun1+3)=6),JunSun1+3,""))</f>
        <v/>
      </c>
      <c r="N23" s="5" t="str">
        <f>IF(DAY(JunSun1)=1,"",IF(AND(YEAR(JunSun1+4)=CalendarYear,MONTH(JunSun1+4)=6),JunSun1+4,""))</f>
        <v/>
      </c>
      <c r="O23" s="5">
        <f>IF(DAY(JunSun1)=1,"",IF(AND(YEAR(JunSun1+5)=CalendarYear,MONTH(JunSun1+5)=6),JunSun1+5,""))</f>
        <v>41061</v>
      </c>
      <c r="P23" s="5">
        <f>IF(DAY(JunSun1)=1,"",IF(AND(YEAR(JunSun1+6)=CalendarYear,MONTH(JunSun1+6)=6),JunSun1+6,""))</f>
        <v>41062</v>
      </c>
      <c r="Q23" s="5">
        <f>IF(DAY(JunSun1)=1,IF(AND(YEAR(JunSun1)=CalendarYear,MONTH(JunSun1)=6),JunSun1,""),IF(AND(YEAR(JunSun1+7)=CalendarYear,MONTH(JunSun1+7)=6),JunSun1+7,""))</f>
        <v>41063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41036</v>
      </c>
      <c r="D24" s="5">
        <f>IF(DAY(MaySun1)=1,IF(AND(YEAR(MaySun1+2)=CalendarYear,MONTH(MaySun1+2)=5),MaySun1+2,""),IF(AND(YEAR(MaySun1+9)=CalendarYear,MONTH(MaySun1+9)=5),MaySun1+9,""))</f>
        <v>41037</v>
      </c>
      <c r="E24" s="5">
        <f>IF(DAY(MaySun1)=1,IF(AND(YEAR(MaySun1+3)=CalendarYear,MONTH(MaySun1+3)=5),MaySun1+3,""),IF(AND(YEAR(MaySun1+10)=CalendarYear,MONTH(MaySun1+10)=5),MaySun1+10,""))</f>
        <v>41038</v>
      </c>
      <c r="F24" s="5">
        <f>IF(DAY(MaySun1)=1,IF(AND(YEAR(MaySun1+4)=CalendarYear,MONTH(MaySun1+4)=5),MaySun1+4,""),IF(AND(YEAR(MaySun1+11)=CalendarYear,MONTH(MaySun1+11)=5),MaySun1+11,""))</f>
        <v>41039</v>
      </c>
      <c r="G24" s="5">
        <f>IF(DAY(MaySun1)=1,IF(AND(YEAR(MaySun1+5)=CalendarYear,MONTH(MaySun1+5)=5),MaySun1+5,""),IF(AND(YEAR(MaySun1+12)=CalendarYear,MONTH(MaySun1+12)=5),MaySun1+12,""))</f>
        <v>41040</v>
      </c>
      <c r="H24" s="5">
        <f>IF(DAY(MaySun1)=1,IF(AND(YEAR(MaySun1+6)=CalendarYear,MONTH(MaySun1+6)=5),MaySun1+6,""),IF(AND(YEAR(MaySun1+13)=CalendarYear,MONTH(MaySun1+13)=5),MaySun1+13,""))</f>
        <v>41041</v>
      </c>
      <c r="I24" s="5">
        <f>IF(DAY(MaySun1)=1,IF(AND(YEAR(MaySun1+7)=CalendarYear,MONTH(MaySun1+7)=5),MaySun1+7,""),IF(AND(YEAR(MaySun1+14)=CalendarYear,MONTH(MaySun1+14)=5),MaySun1+14,""))</f>
        <v>41042</v>
      </c>
      <c r="J24" s="4"/>
      <c r="K24" s="5">
        <f>IF(DAY(JunSun1)=1,IF(AND(YEAR(JunSun1+1)=CalendarYear,MONTH(JunSun1+1)=6),JunSun1+1,""),IF(AND(YEAR(JunSun1+8)=CalendarYear,MONTH(JunSun1+8)=6),JunSun1+8,""))</f>
        <v>41064</v>
      </c>
      <c r="L24" s="5">
        <f>IF(DAY(JunSun1)=1,IF(AND(YEAR(JunSun1+2)=CalendarYear,MONTH(JunSun1+2)=6),JunSun1+2,""),IF(AND(YEAR(JunSun1+9)=CalendarYear,MONTH(JunSun1+9)=6),JunSun1+9,""))</f>
        <v>41065</v>
      </c>
      <c r="M24" s="5">
        <f>IF(DAY(JunSun1)=1,IF(AND(YEAR(JunSun1+3)=CalendarYear,MONTH(JunSun1+3)=6),JunSun1+3,""),IF(AND(YEAR(JunSun1+10)=CalendarYear,MONTH(JunSun1+10)=6),JunSun1+10,""))</f>
        <v>41066</v>
      </c>
      <c r="N24" s="5">
        <f>IF(DAY(JunSun1)=1,IF(AND(YEAR(JunSun1+4)=CalendarYear,MONTH(JunSun1+4)=6),JunSun1+4,""),IF(AND(YEAR(JunSun1+11)=CalendarYear,MONTH(JunSun1+11)=6),JunSun1+11,""))</f>
        <v>41067</v>
      </c>
      <c r="O24" s="5">
        <f>IF(DAY(JunSun1)=1,IF(AND(YEAR(JunSun1+5)=CalendarYear,MONTH(JunSun1+5)=6),JunSun1+5,""),IF(AND(YEAR(JunSun1+12)=CalendarYear,MONTH(JunSun1+12)=6),JunSun1+12,""))</f>
        <v>41068</v>
      </c>
      <c r="P24" s="5">
        <f>IF(DAY(JunSun1)=1,IF(AND(YEAR(JunSun1+6)=CalendarYear,MONTH(JunSun1+6)=6),JunSun1+6,""),IF(AND(YEAR(JunSun1+13)=CalendarYear,MONTH(JunSun1+13)=6),JunSun1+13,""))</f>
        <v>41069</v>
      </c>
      <c r="Q24" s="5">
        <f>IF(DAY(JunSun1)=1,IF(AND(YEAR(JunSun1+7)=CalendarYear,MONTH(JunSun1+7)=6),JunSun1+7,""),IF(AND(YEAR(JunSun1+14)=CalendarYear,MONTH(JunSun1+14)=6),JunSun1+14,""))</f>
        <v>41070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41043</v>
      </c>
      <c r="D25" s="5">
        <f>IF(DAY(MaySun1)=1,IF(AND(YEAR(MaySun1+9)=CalendarYear,MONTH(MaySun1+9)=5),MaySun1+9,""),IF(AND(YEAR(MaySun1+16)=CalendarYear,MONTH(MaySun1+16)=5),MaySun1+16,""))</f>
        <v>41044</v>
      </c>
      <c r="E25" s="5">
        <f>IF(DAY(MaySun1)=1,IF(AND(YEAR(MaySun1+10)=CalendarYear,MONTH(MaySun1+10)=5),MaySun1+10,""),IF(AND(YEAR(MaySun1+17)=CalendarYear,MONTH(MaySun1+17)=5),MaySun1+17,""))</f>
        <v>41045</v>
      </c>
      <c r="F25" s="5">
        <f>IF(DAY(MaySun1)=1,IF(AND(YEAR(MaySun1+11)=CalendarYear,MONTH(MaySun1+11)=5),MaySun1+11,""),IF(AND(YEAR(MaySun1+18)=CalendarYear,MONTH(MaySun1+18)=5),MaySun1+18,""))</f>
        <v>41046</v>
      </c>
      <c r="G25" s="5">
        <f>IF(DAY(MaySun1)=1,IF(AND(YEAR(MaySun1+12)=CalendarYear,MONTH(MaySun1+12)=5),MaySun1+12,""),IF(AND(YEAR(MaySun1+19)=CalendarYear,MONTH(MaySun1+19)=5),MaySun1+19,""))</f>
        <v>41047</v>
      </c>
      <c r="H25" s="5">
        <f>IF(DAY(MaySun1)=1,IF(AND(YEAR(MaySun1+13)=CalendarYear,MONTH(MaySun1+13)=5),MaySun1+13,""),IF(AND(YEAR(MaySun1+20)=CalendarYear,MONTH(MaySun1+20)=5),MaySun1+20,""))</f>
        <v>41048</v>
      </c>
      <c r="I25" s="5">
        <f>IF(DAY(MaySun1)=1,IF(AND(YEAR(MaySun1+14)=CalendarYear,MONTH(MaySun1+14)=5),MaySun1+14,""),IF(AND(YEAR(MaySun1+21)=CalendarYear,MONTH(MaySun1+21)=5),MaySun1+21,""))</f>
        <v>41049</v>
      </c>
      <c r="J25" s="5"/>
      <c r="K25" s="5">
        <f>IF(DAY(JunSun1)=1,IF(AND(YEAR(JunSun1+8)=CalendarYear,MONTH(JunSun1+8)=6),JunSun1+8,""),IF(AND(YEAR(JunSun1+15)=CalendarYear,MONTH(JunSun1+15)=6),JunSun1+15,""))</f>
        <v>41071</v>
      </c>
      <c r="L25" s="5">
        <f>IF(DAY(JunSun1)=1,IF(AND(YEAR(JunSun1+9)=CalendarYear,MONTH(JunSun1+9)=6),JunSun1+9,""),IF(AND(YEAR(JunSun1+16)=CalendarYear,MONTH(JunSun1+16)=6),JunSun1+16,""))</f>
        <v>41072</v>
      </c>
      <c r="M25" s="5">
        <f>IF(DAY(JunSun1)=1,IF(AND(YEAR(JunSun1+10)=CalendarYear,MONTH(JunSun1+10)=6),JunSun1+10,""),IF(AND(YEAR(JunSun1+17)=CalendarYear,MONTH(JunSun1+17)=6),JunSun1+17,""))</f>
        <v>41073</v>
      </c>
      <c r="N25" s="5">
        <f>IF(DAY(JunSun1)=1,IF(AND(YEAR(JunSun1+11)=CalendarYear,MONTH(JunSun1+11)=6),JunSun1+11,""),IF(AND(YEAR(JunSun1+18)=CalendarYear,MONTH(JunSun1+18)=6),JunSun1+18,""))</f>
        <v>41074</v>
      </c>
      <c r="O25" s="5">
        <f>IF(DAY(JunSun1)=1,IF(AND(YEAR(JunSun1+12)=CalendarYear,MONTH(JunSun1+12)=6),JunSun1+12,""),IF(AND(YEAR(JunSun1+19)=CalendarYear,MONTH(JunSun1+19)=6),JunSun1+19,""))</f>
        <v>41075</v>
      </c>
      <c r="P25" s="5">
        <f>IF(DAY(JunSun1)=1,IF(AND(YEAR(JunSun1+13)=CalendarYear,MONTH(JunSun1+13)=6),JunSun1+13,""),IF(AND(YEAR(JunSun1+20)=CalendarYear,MONTH(JunSun1+20)=6),JunSun1+20,""))</f>
        <v>41076</v>
      </c>
      <c r="Q25" s="5">
        <f>IF(DAY(JunSun1)=1,IF(AND(YEAR(JunSun1+14)=CalendarYear,MONTH(JunSun1+14)=6),JunSun1+14,""),IF(AND(YEAR(JunSun1+21)=CalendarYear,MONTH(JunSun1+21)=6),JunSun1+21,""))</f>
        <v>41077</v>
      </c>
      <c r="R25" s="2"/>
      <c r="S25" s="8"/>
      <c r="U25" s="23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41050</v>
      </c>
      <c r="D26" s="5">
        <f>IF(DAY(MaySun1)=1,IF(AND(YEAR(MaySun1+16)=CalendarYear,MONTH(MaySun1+16)=5),MaySun1+16,""),IF(AND(YEAR(MaySun1+23)=CalendarYear,MONTH(MaySun1+23)=5),MaySun1+23,""))</f>
        <v>41051</v>
      </c>
      <c r="E26" s="5">
        <f>IF(DAY(MaySun1)=1,IF(AND(YEAR(MaySun1+17)=CalendarYear,MONTH(MaySun1+17)=5),MaySun1+17,""),IF(AND(YEAR(MaySun1+24)=CalendarYear,MONTH(MaySun1+24)=5),MaySun1+24,""))</f>
        <v>41052</v>
      </c>
      <c r="F26" s="5">
        <f>IF(DAY(MaySun1)=1,IF(AND(YEAR(MaySun1+18)=CalendarYear,MONTH(MaySun1+18)=5),MaySun1+18,""),IF(AND(YEAR(MaySun1+25)=CalendarYear,MONTH(MaySun1+25)=5),MaySun1+25,""))</f>
        <v>41053</v>
      </c>
      <c r="G26" s="5">
        <f>IF(DAY(MaySun1)=1,IF(AND(YEAR(MaySun1+19)=CalendarYear,MONTH(MaySun1+19)=5),MaySun1+19,""),IF(AND(YEAR(MaySun1+26)=CalendarYear,MONTH(MaySun1+26)=5),MaySun1+26,""))</f>
        <v>41054</v>
      </c>
      <c r="H26" s="5">
        <f>IF(DAY(MaySun1)=1,IF(AND(YEAR(MaySun1+20)=CalendarYear,MONTH(MaySun1+20)=5),MaySun1+20,""),IF(AND(YEAR(MaySun1+27)=CalendarYear,MONTH(MaySun1+27)=5),MaySun1+27,""))</f>
        <v>41055</v>
      </c>
      <c r="I26" s="5">
        <f>IF(DAY(MaySun1)=1,IF(AND(YEAR(MaySun1+21)=CalendarYear,MONTH(MaySun1+21)=5),MaySun1+21,""),IF(AND(YEAR(MaySun1+28)=CalendarYear,MONTH(MaySun1+28)=5),MaySun1+28,""))</f>
        <v>41056</v>
      </c>
      <c r="J26" s="5"/>
      <c r="K26" s="5">
        <f>IF(DAY(JunSun1)=1,IF(AND(YEAR(JunSun1+15)=CalendarYear,MONTH(JunSun1+15)=6),JunSun1+15,""),IF(AND(YEAR(JunSun1+22)=CalendarYear,MONTH(JunSun1+22)=6),JunSun1+22,""))</f>
        <v>41078</v>
      </c>
      <c r="L26" s="5">
        <f>IF(DAY(JunSun1)=1,IF(AND(YEAR(JunSun1+16)=CalendarYear,MONTH(JunSun1+16)=6),JunSun1+16,""),IF(AND(YEAR(JunSun1+23)=CalendarYear,MONTH(JunSun1+23)=6),JunSun1+23,""))</f>
        <v>41079</v>
      </c>
      <c r="M26" s="5">
        <f>IF(DAY(JunSun1)=1,IF(AND(YEAR(JunSun1+17)=CalendarYear,MONTH(JunSun1+17)=6),JunSun1+17,""),IF(AND(YEAR(JunSun1+24)=CalendarYear,MONTH(JunSun1+24)=6),JunSun1+24,""))</f>
        <v>41080</v>
      </c>
      <c r="N26" s="5">
        <f>IF(DAY(JunSun1)=1,IF(AND(YEAR(JunSun1+18)=CalendarYear,MONTH(JunSun1+18)=6),JunSun1+18,""),IF(AND(YEAR(JunSun1+25)=CalendarYear,MONTH(JunSun1+25)=6),JunSun1+25,""))</f>
        <v>41081</v>
      </c>
      <c r="O26" s="5">
        <f>IF(DAY(JunSun1)=1,IF(AND(YEAR(JunSun1+19)=CalendarYear,MONTH(JunSun1+19)=6),JunSun1+19,""),IF(AND(YEAR(JunSun1+26)=CalendarYear,MONTH(JunSun1+26)=6),JunSun1+26,""))</f>
        <v>41082</v>
      </c>
      <c r="P26" s="5">
        <f>IF(DAY(JunSun1)=1,IF(AND(YEAR(JunSun1+20)=CalendarYear,MONTH(JunSun1+20)=6),JunSun1+20,""),IF(AND(YEAR(JunSun1+27)=CalendarYear,MONTH(JunSun1+27)=6),JunSun1+27,""))</f>
        <v>41083</v>
      </c>
      <c r="Q26" s="5">
        <f>IF(DAY(JunSun1)=1,IF(AND(YEAR(JunSun1+21)=CalendarYear,MONTH(JunSun1+21)=6),JunSun1+21,""),IF(AND(YEAR(JunSun1+28)=CalendarYear,MONTH(JunSun1+28)=6),JunSun1+28,""))</f>
        <v>41084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41057</v>
      </c>
      <c r="D27" s="5">
        <f>IF(DAY(MaySun1)=1,IF(AND(YEAR(MaySun1+23)=CalendarYear,MONTH(MaySun1+23)=5),MaySun1+23,""),IF(AND(YEAR(MaySun1+30)=CalendarYear,MONTH(MaySun1+30)=5),MaySun1+30,""))</f>
        <v>41058</v>
      </c>
      <c r="E27" s="5">
        <f>IF(DAY(MaySun1)=1,IF(AND(YEAR(MaySun1+24)=CalendarYear,MONTH(MaySun1+24)=5),MaySun1+24,""),IF(AND(YEAR(MaySun1+31)=CalendarYear,MONTH(MaySun1+31)=5),MaySun1+31,""))</f>
        <v>41059</v>
      </c>
      <c r="F27" s="5">
        <f>IF(DAY(MaySun1)=1,IF(AND(YEAR(MaySun1+25)=CalendarYear,MONTH(MaySun1+25)=5),MaySun1+25,""),IF(AND(YEAR(MaySun1+32)=CalendarYear,MONTH(MaySun1+32)=5),MaySun1+32,""))</f>
        <v>41060</v>
      </c>
      <c r="G27" s="5" t="str">
        <f>IF(DAY(MaySun1)=1,IF(AND(YEAR(MaySun1+26)=CalendarYear,MONTH(MaySun1+26)=5),MaySun1+26,""),IF(AND(YEAR(MaySun1+33)=CalendarYear,MONTH(MaySun1+33)=5),MaySun1+33,""))</f>
        <v/>
      </c>
      <c r="H27" s="5" t="str">
        <f>IF(DAY(MaySun1)=1,IF(AND(YEAR(MaySun1+27)=CalendarYear,MONTH(MaySun1+27)=5),MaySun1+27,""),IF(AND(YEAR(MaySun1+34)=CalendarYear,MONTH(MaySun1+34)=5),MaySun1+34,""))</f>
        <v/>
      </c>
      <c r="I27" s="5" t="str">
        <f>IF(DAY(MaySun1)=1,IF(AND(YEAR(MaySun1+28)=CalendarYear,MONTH(MaySun1+28)=5),MaySun1+28,""),IF(AND(YEAR(MaySun1+35)=CalendarYear,MONTH(MaySun1+35)=5),MaySun1+35,""))</f>
        <v/>
      </c>
      <c r="J27" s="5"/>
      <c r="K27" s="5">
        <f>IF(DAY(JunSun1)=1,IF(AND(YEAR(JunSun1+22)=CalendarYear,MONTH(JunSun1+22)=6),JunSun1+22,""),IF(AND(YEAR(JunSun1+29)=CalendarYear,MONTH(JunSun1+29)=6),JunSun1+29,""))</f>
        <v>41085</v>
      </c>
      <c r="L27" s="5">
        <f>IF(DAY(JunSun1)=1,IF(AND(YEAR(JunSun1+23)=CalendarYear,MONTH(JunSun1+23)=6),JunSun1+23,""),IF(AND(YEAR(JunSun1+30)=CalendarYear,MONTH(JunSun1+30)=6),JunSun1+30,""))</f>
        <v>41086</v>
      </c>
      <c r="M27" s="5">
        <f>IF(DAY(JunSun1)=1,IF(AND(YEAR(JunSun1+24)=CalendarYear,MONTH(JunSun1+24)=6),JunSun1+24,""),IF(AND(YEAR(JunSun1+31)=CalendarYear,MONTH(JunSun1+31)=6),JunSun1+31,""))</f>
        <v>41087</v>
      </c>
      <c r="N27" s="5">
        <f>IF(DAY(JunSun1)=1,IF(AND(YEAR(JunSun1+25)=CalendarYear,MONTH(JunSun1+25)=6),JunSun1+25,""),IF(AND(YEAR(JunSun1+32)=CalendarYear,MONTH(JunSun1+32)=6),JunSun1+32,""))</f>
        <v>41088</v>
      </c>
      <c r="O27" s="5">
        <f>IF(DAY(JunSun1)=1,IF(AND(YEAR(JunSun1+26)=CalendarYear,MONTH(JunSun1+26)=6),JunSun1+26,""),IF(AND(YEAR(JunSun1+33)=CalendarYear,MONTH(JunSun1+33)=6),JunSun1+33,""))</f>
        <v>41089</v>
      </c>
      <c r="P27" s="5">
        <f>IF(DAY(JunSun1)=1,IF(AND(YEAR(JunSun1+27)=CalendarYear,MONTH(JunSun1+27)=6),JunSun1+27,""),IF(AND(YEAR(JunSun1+34)=CalendarYear,MONTH(JunSun1+34)=6),JunSun1+34,""))</f>
        <v>41090</v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 t="str">
        <f>IF(DAY(MaySun1)=1,IF(AND(YEAR(MaySun1+29)=CalendarYear,MONTH(MaySun1+29)=5),MaySun1+29,""),IF(AND(YEAR(MaySun1+36)=CalendarYear,MONTH(MaySun1+36)=5),MaySun1+36,""))</f>
        <v/>
      </c>
      <c r="D28" s="5" t="str">
        <f>IF(DAY(MaySun1)=1,IF(AND(YEAR(MaySun1+30)=CalendarYear,MONTH(MaySun1+30)=5),MaySun1+30,""),IF(AND(YEAR(MaySun1+37)=CalendarYear,MONTH(MaySun1+37)=5),MaySun1+37,""))</f>
        <v/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8"/>
      <c r="U28" s="23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12</v>
      </c>
      <c r="D30" s="6"/>
      <c r="E30" s="6"/>
      <c r="F30" s="6"/>
      <c r="G30" s="6"/>
      <c r="H30" s="6"/>
      <c r="I30" s="6"/>
      <c r="J30" s="5"/>
      <c r="K30" s="7" t="s">
        <v>13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24" t="s">
        <v>1</v>
      </c>
      <c r="D31" s="24" t="s">
        <v>2</v>
      </c>
      <c r="E31" s="24" t="s">
        <v>3</v>
      </c>
      <c r="F31" s="24" t="s">
        <v>2</v>
      </c>
      <c r="G31" s="24" t="s">
        <v>4</v>
      </c>
      <c r="H31" s="24" t="s">
        <v>0</v>
      </c>
      <c r="I31" s="24" t="s">
        <v>0</v>
      </c>
      <c r="J31" s="5"/>
      <c r="K31" s="24" t="s">
        <v>1</v>
      </c>
      <c r="L31" s="24" t="s">
        <v>2</v>
      </c>
      <c r="M31" s="24" t="s">
        <v>3</v>
      </c>
      <c r="N31" s="24" t="s">
        <v>2</v>
      </c>
      <c r="O31" s="24" t="s">
        <v>4</v>
      </c>
      <c r="P31" s="24" t="s">
        <v>0</v>
      </c>
      <c r="Q31" s="24" t="s">
        <v>0</v>
      </c>
      <c r="S31" s="8"/>
      <c r="U31" s="23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 t="str">
        <f>IF(DAY(JulSun1)=1,"",IF(AND(YEAR(JulSun1+5)=CalendarYear,MONTH(JulSun1+5)=7),JulSun1+5,""))</f>
        <v/>
      </c>
      <c r="H32" s="5" t="str">
        <f>IF(DAY(JulSun1)=1,"",IF(AND(YEAR(JulSun1+6)=CalendarYear,MONTH(JulSun1+6)=7),JulSun1+6,""))</f>
        <v/>
      </c>
      <c r="I32" s="5">
        <f>IF(DAY(JulSun1)=1,IF(AND(YEAR(JulSun1)=CalendarYear,MONTH(JulSun1)=7),JulSun1,""),IF(AND(YEAR(JulSun1+7)=CalendarYear,MONTH(JulSun1+7)=7),JulSun1+7,""))</f>
        <v>41091</v>
      </c>
      <c r="J32" s="2"/>
      <c r="K32" s="5" t="str">
        <f>IF(DAY(AugSun1)=1,"",IF(AND(YEAR(AugSun1+1)=CalendarYear,MONTH(AugSun1+1)=8),AugSun1+1,""))</f>
        <v/>
      </c>
      <c r="L32" s="5" t="str">
        <f>IF(DAY(AugSun1)=1,"",IF(AND(YEAR(AugSun1+2)=CalendarYear,MONTH(AugSun1+2)=8),AugSun1+2,""))</f>
        <v/>
      </c>
      <c r="M32" s="5">
        <f>IF(DAY(AugSun1)=1,"",IF(AND(YEAR(AugSun1+3)=CalendarYear,MONTH(AugSun1+3)=8),AugSun1+3,""))</f>
        <v>41122</v>
      </c>
      <c r="N32" s="5">
        <f>IF(DAY(AugSun1)=1,"",IF(AND(YEAR(AugSun1+4)=CalendarYear,MONTH(AugSun1+4)=8),AugSun1+4,""))</f>
        <v>41123</v>
      </c>
      <c r="O32" s="5">
        <f>IF(DAY(AugSun1)=1,"",IF(AND(YEAR(AugSun1+5)=CalendarYear,MONTH(AugSun1+5)=8),AugSun1+5,""))</f>
        <v>41124</v>
      </c>
      <c r="P32" s="5">
        <f>IF(DAY(AugSun1)=1,"",IF(AND(YEAR(AugSun1+6)=CalendarYear,MONTH(AugSun1+6)=8),AugSun1+6,""))</f>
        <v>41125</v>
      </c>
      <c r="Q32" s="5">
        <f>IF(DAY(AugSun1)=1,IF(AND(YEAR(AugSun1)=CalendarYear,MONTH(AugSun1)=8),AugSun1,""),IF(AND(YEAR(AugSun1+7)=CalendarYear,MONTH(AugSun1+7)=8),AugSun1+7,""))</f>
        <v>41126</v>
      </c>
      <c r="S32" s="8"/>
      <c r="U32" s="15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41092</v>
      </c>
      <c r="D33" s="5">
        <f>IF(DAY(JulSun1)=1,IF(AND(YEAR(JulSun1+2)=CalendarYear,MONTH(JulSun1+2)=7),JulSun1+2,""),IF(AND(YEAR(JulSun1+9)=CalendarYear,MONTH(JulSun1+9)=7),JulSun1+9,""))</f>
        <v>41093</v>
      </c>
      <c r="E33" s="5">
        <f>IF(DAY(JulSun1)=1,IF(AND(YEAR(JulSun1+3)=CalendarYear,MONTH(JulSun1+3)=7),JulSun1+3,""),IF(AND(YEAR(JulSun1+10)=CalendarYear,MONTH(JulSun1+10)=7),JulSun1+10,""))</f>
        <v>41094</v>
      </c>
      <c r="F33" s="5">
        <f>IF(DAY(JulSun1)=1,IF(AND(YEAR(JulSun1+4)=CalendarYear,MONTH(JulSun1+4)=7),JulSun1+4,""),IF(AND(YEAR(JulSun1+11)=CalendarYear,MONTH(JulSun1+11)=7),JulSun1+11,""))</f>
        <v>41095</v>
      </c>
      <c r="G33" s="5">
        <f>IF(DAY(JulSun1)=1,IF(AND(YEAR(JulSun1+5)=CalendarYear,MONTH(JulSun1+5)=7),JulSun1+5,""),IF(AND(YEAR(JulSun1+12)=CalendarYear,MONTH(JulSun1+12)=7),JulSun1+12,""))</f>
        <v>41096</v>
      </c>
      <c r="H33" s="5">
        <f>IF(DAY(JulSun1)=1,IF(AND(YEAR(JulSun1+6)=CalendarYear,MONTH(JulSun1+6)=7),JulSun1+6,""),IF(AND(YEAR(JulSun1+13)=CalendarYear,MONTH(JulSun1+13)=7),JulSun1+13,""))</f>
        <v>41097</v>
      </c>
      <c r="I33" s="5">
        <f>IF(DAY(JulSun1)=1,IF(AND(YEAR(JulSun1+7)=CalendarYear,MONTH(JulSun1+7)=7),JulSun1+7,""),IF(AND(YEAR(JulSun1+14)=CalendarYear,MONTH(JulSun1+14)=7),JulSun1+14,""))</f>
        <v>41098</v>
      </c>
      <c r="K33" s="5">
        <f>IF(DAY(AugSun1)=1,IF(AND(YEAR(AugSun1+1)=CalendarYear,MONTH(AugSun1+1)=8),AugSun1+1,""),IF(AND(YEAR(AugSun1+8)=CalendarYear,MONTH(AugSun1+8)=8),AugSun1+8,""))</f>
        <v>41127</v>
      </c>
      <c r="L33" s="5">
        <f>IF(DAY(AugSun1)=1,IF(AND(YEAR(AugSun1+2)=CalendarYear,MONTH(AugSun1+2)=8),AugSun1+2,""),IF(AND(YEAR(AugSun1+9)=CalendarYear,MONTH(AugSun1+9)=8),AugSun1+9,""))</f>
        <v>41128</v>
      </c>
      <c r="M33" s="5">
        <f>IF(DAY(AugSun1)=1,IF(AND(YEAR(AugSun1+3)=CalendarYear,MONTH(AugSun1+3)=8),AugSun1+3,""),IF(AND(YEAR(AugSun1+10)=CalendarYear,MONTH(AugSun1+10)=8),AugSun1+10,""))</f>
        <v>41129</v>
      </c>
      <c r="N33" s="5">
        <f>IF(DAY(AugSun1)=1,IF(AND(YEAR(AugSun1+4)=CalendarYear,MONTH(AugSun1+4)=8),AugSun1+4,""),IF(AND(YEAR(AugSun1+11)=CalendarYear,MONTH(AugSun1+11)=8),AugSun1+11,""))</f>
        <v>41130</v>
      </c>
      <c r="O33" s="5">
        <f>IF(DAY(AugSun1)=1,IF(AND(YEAR(AugSun1+5)=CalendarYear,MONTH(AugSun1+5)=8),AugSun1+5,""),IF(AND(YEAR(AugSun1+12)=CalendarYear,MONTH(AugSun1+12)=8),AugSun1+12,""))</f>
        <v>41131</v>
      </c>
      <c r="P33" s="5">
        <f>IF(DAY(AugSun1)=1,IF(AND(YEAR(AugSun1+6)=CalendarYear,MONTH(AugSun1+6)=8),AugSun1+6,""),IF(AND(YEAR(AugSun1+13)=CalendarYear,MONTH(AugSun1+13)=8),AugSun1+13,""))</f>
        <v>41132</v>
      </c>
      <c r="Q33" s="5">
        <f>IF(DAY(AugSun1)=1,IF(AND(YEAR(AugSun1+7)=CalendarYear,MONTH(AugSun1+7)=8),AugSun1+7,""),IF(AND(YEAR(AugSun1+14)=CalendarYear,MONTH(AugSun1+14)=8),AugSun1+14,""))</f>
        <v>41133</v>
      </c>
      <c r="S33" s="8"/>
      <c r="U33" s="16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41099</v>
      </c>
      <c r="D34" s="5">
        <f>IF(DAY(JulSun1)=1,IF(AND(YEAR(JulSun1+9)=CalendarYear,MONTH(JulSun1+9)=7),JulSun1+9,""),IF(AND(YEAR(JulSun1+16)=CalendarYear,MONTH(JulSun1+16)=7),JulSun1+16,""))</f>
        <v>41100</v>
      </c>
      <c r="E34" s="5">
        <f>IF(DAY(JulSun1)=1,IF(AND(YEAR(JulSun1+10)=CalendarYear,MONTH(JulSun1+10)=7),JulSun1+10,""),IF(AND(YEAR(JulSun1+17)=CalendarYear,MONTH(JulSun1+17)=7),JulSun1+17,""))</f>
        <v>41101</v>
      </c>
      <c r="F34" s="5">
        <f>IF(DAY(JulSun1)=1,IF(AND(YEAR(JulSun1+11)=CalendarYear,MONTH(JulSun1+11)=7),JulSun1+11,""),IF(AND(YEAR(JulSun1+18)=CalendarYear,MONTH(JulSun1+18)=7),JulSun1+18,""))</f>
        <v>41102</v>
      </c>
      <c r="G34" s="5">
        <f>IF(DAY(JulSun1)=1,IF(AND(YEAR(JulSun1+12)=CalendarYear,MONTH(JulSun1+12)=7),JulSun1+12,""),IF(AND(YEAR(JulSun1+19)=CalendarYear,MONTH(JulSun1+19)=7),JulSun1+19,""))</f>
        <v>41103</v>
      </c>
      <c r="H34" s="5">
        <f>IF(DAY(JulSun1)=1,IF(AND(YEAR(JulSun1+13)=CalendarYear,MONTH(JulSun1+13)=7),JulSun1+13,""),IF(AND(YEAR(JulSun1+20)=CalendarYear,MONTH(JulSun1+20)=7),JulSun1+20,""))</f>
        <v>41104</v>
      </c>
      <c r="I34" s="5">
        <f>IF(DAY(JulSun1)=1,IF(AND(YEAR(JulSun1+14)=CalendarYear,MONTH(JulSun1+14)=7),JulSun1+14,""),IF(AND(YEAR(JulSun1+21)=CalendarYear,MONTH(JulSun1+21)=7),JulSun1+21,""))</f>
        <v>41105</v>
      </c>
      <c r="K34" s="5">
        <f>IF(DAY(AugSun1)=1,IF(AND(YEAR(AugSun1+8)=CalendarYear,MONTH(AugSun1+8)=8),AugSun1+8,""),IF(AND(YEAR(AugSun1+15)=CalendarYear,MONTH(AugSun1+15)=8),AugSun1+15,""))</f>
        <v>41134</v>
      </c>
      <c r="L34" s="5">
        <f>IF(DAY(AugSun1)=1,IF(AND(YEAR(AugSun1+9)=CalendarYear,MONTH(AugSun1+9)=8),AugSun1+9,""),IF(AND(YEAR(AugSun1+16)=CalendarYear,MONTH(AugSun1+16)=8),AugSun1+16,""))</f>
        <v>41135</v>
      </c>
      <c r="M34" s="5">
        <f>IF(DAY(AugSun1)=1,IF(AND(YEAR(AugSun1+10)=CalendarYear,MONTH(AugSun1+10)=8),AugSun1+10,""),IF(AND(YEAR(AugSun1+17)=CalendarYear,MONTH(AugSun1+17)=8),AugSun1+17,""))</f>
        <v>41136</v>
      </c>
      <c r="N34" s="5">
        <f>IF(DAY(AugSun1)=1,IF(AND(YEAR(AugSun1+11)=CalendarYear,MONTH(AugSun1+11)=8),AugSun1+11,""),IF(AND(YEAR(AugSun1+18)=CalendarYear,MONTH(AugSun1+18)=8),AugSun1+18,""))</f>
        <v>41137</v>
      </c>
      <c r="O34" s="5">
        <f>IF(DAY(AugSun1)=1,IF(AND(YEAR(AugSun1+12)=CalendarYear,MONTH(AugSun1+12)=8),AugSun1+12,""),IF(AND(YEAR(AugSun1+19)=CalendarYear,MONTH(AugSun1+19)=8),AugSun1+19,""))</f>
        <v>41138</v>
      </c>
      <c r="P34" s="5">
        <f>IF(DAY(AugSun1)=1,IF(AND(YEAR(AugSun1+13)=CalendarYear,MONTH(AugSun1+13)=8),AugSun1+13,""),IF(AND(YEAR(AugSun1+20)=CalendarYear,MONTH(AugSun1+20)=8),AugSun1+20,""))</f>
        <v>41139</v>
      </c>
      <c r="Q34" s="5">
        <f>IF(DAY(AugSun1)=1,IF(AND(YEAR(AugSun1+14)=CalendarYear,MONTH(AugSun1+14)=8),AugSun1+14,""),IF(AND(YEAR(AugSun1+21)=CalendarYear,MONTH(AugSun1+21)=8),AugSun1+21,""))</f>
        <v>41140</v>
      </c>
      <c r="S34" s="8"/>
      <c r="U34" s="23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41106</v>
      </c>
      <c r="D35" s="5">
        <f>IF(DAY(JulSun1)=1,IF(AND(YEAR(JulSun1+16)=CalendarYear,MONTH(JulSun1+16)=7),JulSun1+16,""),IF(AND(YEAR(JulSun1+23)=CalendarYear,MONTH(JulSun1+23)=7),JulSun1+23,""))</f>
        <v>41107</v>
      </c>
      <c r="E35" s="5">
        <f>IF(DAY(JulSun1)=1,IF(AND(YEAR(JulSun1+17)=CalendarYear,MONTH(JulSun1+17)=7),JulSun1+17,""),IF(AND(YEAR(JulSun1+24)=CalendarYear,MONTH(JulSun1+24)=7),JulSun1+24,""))</f>
        <v>41108</v>
      </c>
      <c r="F35" s="5">
        <f>IF(DAY(JulSun1)=1,IF(AND(YEAR(JulSun1+18)=CalendarYear,MONTH(JulSun1+18)=7),JulSun1+18,""),IF(AND(YEAR(JulSun1+25)=CalendarYear,MONTH(JulSun1+25)=7),JulSun1+25,""))</f>
        <v>41109</v>
      </c>
      <c r="G35" s="5">
        <f>IF(DAY(JulSun1)=1,IF(AND(YEAR(JulSun1+19)=CalendarYear,MONTH(JulSun1+19)=7),JulSun1+19,""),IF(AND(YEAR(JulSun1+26)=CalendarYear,MONTH(JulSun1+26)=7),JulSun1+26,""))</f>
        <v>41110</v>
      </c>
      <c r="H35" s="5">
        <f>IF(DAY(JulSun1)=1,IF(AND(YEAR(JulSun1+20)=CalendarYear,MONTH(JulSun1+20)=7),JulSun1+20,""),IF(AND(YEAR(JulSun1+27)=CalendarYear,MONTH(JulSun1+27)=7),JulSun1+27,""))</f>
        <v>41111</v>
      </c>
      <c r="I35" s="5">
        <f>IF(DAY(JulSun1)=1,IF(AND(YEAR(JulSun1+21)=CalendarYear,MONTH(JulSun1+21)=7),JulSun1+21,""),IF(AND(YEAR(JulSun1+28)=CalendarYear,MONTH(JulSun1+28)=7),JulSun1+28,""))</f>
        <v>41112</v>
      </c>
      <c r="K35" s="5">
        <f>IF(DAY(AugSun1)=1,IF(AND(YEAR(AugSun1+15)=CalendarYear,MONTH(AugSun1+15)=8),AugSun1+15,""),IF(AND(YEAR(AugSun1+22)=CalendarYear,MONTH(AugSun1+22)=8),AugSun1+22,""))</f>
        <v>41141</v>
      </c>
      <c r="L35" s="5">
        <f>IF(DAY(AugSun1)=1,IF(AND(YEAR(AugSun1+16)=CalendarYear,MONTH(AugSun1+16)=8),AugSun1+16,""),IF(AND(YEAR(AugSun1+23)=CalendarYear,MONTH(AugSun1+23)=8),AugSun1+23,""))</f>
        <v>41142</v>
      </c>
      <c r="M35" s="5">
        <f>IF(DAY(AugSun1)=1,IF(AND(YEAR(AugSun1+17)=CalendarYear,MONTH(AugSun1+17)=8),AugSun1+17,""),IF(AND(YEAR(AugSun1+24)=CalendarYear,MONTH(AugSun1+24)=8),AugSun1+24,""))</f>
        <v>41143</v>
      </c>
      <c r="N35" s="5">
        <f>IF(DAY(AugSun1)=1,IF(AND(YEAR(AugSun1+18)=CalendarYear,MONTH(AugSun1+18)=8),AugSun1+18,""),IF(AND(YEAR(AugSun1+25)=CalendarYear,MONTH(AugSun1+25)=8),AugSun1+25,""))</f>
        <v>41144</v>
      </c>
      <c r="O35" s="5">
        <f>IF(DAY(AugSun1)=1,IF(AND(YEAR(AugSun1+19)=CalendarYear,MONTH(AugSun1+19)=8),AugSun1+19,""),IF(AND(YEAR(AugSun1+26)=CalendarYear,MONTH(AugSun1+26)=8),AugSun1+26,""))</f>
        <v>41145</v>
      </c>
      <c r="P35" s="5">
        <f>IF(DAY(AugSun1)=1,IF(AND(YEAR(AugSun1+20)=CalendarYear,MONTH(AugSun1+20)=8),AugSun1+20,""),IF(AND(YEAR(AugSun1+27)=CalendarYear,MONTH(AugSun1+27)=8),AugSun1+27,""))</f>
        <v>41146</v>
      </c>
      <c r="Q35" s="5">
        <f>IF(DAY(AugSun1)=1,IF(AND(YEAR(AugSun1+21)=CalendarYear,MONTH(AugSun1+21)=8),AugSun1+21,""),IF(AND(YEAR(AugSun1+28)=CalendarYear,MONTH(AugSun1+28)=8),AugSun1+28,""))</f>
        <v>41147</v>
      </c>
      <c r="S35" s="8"/>
      <c r="U35" s="15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41113</v>
      </c>
      <c r="D36" s="5">
        <f>IF(DAY(JulSun1)=1,IF(AND(YEAR(JulSun1+23)=CalendarYear,MONTH(JulSun1+23)=7),JulSun1+23,""),IF(AND(YEAR(JulSun1+30)=CalendarYear,MONTH(JulSun1+30)=7),JulSun1+30,""))</f>
        <v>41114</v>
      </c>
      <c r="E36" s="5">
        <f>IF(DAY(JulSun1)=1,IF(AND(YEAR(JulSun1+24)=CalendarYear,MONTH(JulSun1+24)=7),JulSun1+24,""),IF(AND(YEAR(JulSun1+31)=CalendarYear,MONTH(JulSun1+31)=7),JulSun1+31,""))</f>
        <v>41115</v>
      </c>
      <c r="F36" s="5">
        <f>IF(DAY(JulSun1)=1,IF(AND(YEAR(JulSun1+25)=CalendarYear,MONTH(JulSun1+25)=7),JulSun1+25,""),IF(AND(YEAR(JulSun1+32)=CalendarYear,MONTH(JulSun1+32)=7),JulSun1+32,""))</f>
        <v>41116</v>
      </c>
      <c r="G36" s="5">
        <f>IF(DAY(JulSun1)=1,IF(AND(YEAR(JulSun1+26)=CalendarYear,MONTH(JulSun1+26)=7),JulSun1+26,""),IF(AND(YEAR(JulSun1+33)=CalendarYear,MONTH(JulSun1+33)=7),JulSun1+33,""))</f>
        <v>41117</v>
      </c>
      <c r="H36" s="5">
        <f>IF(DAY(JulSun1)=1,IF(AND(YEAR(JulSun1+27)=CalendarYear,MONTH(JulSun1+27)=7),JulSun1+27,""),IF(AND(YEAR(JulSun1+34)=CalendarYear,MONTH(JulSun1+34)=7),JulSun1+34,""))</f>
        <v>41118</v>
      </c>
      <c r="I36" s="5">
        <f>IF(DAY(JulSun1)=1,IF(AND(YEAR(JulSun1+28)=CalendarYear,MONTH(JulSun1+28)=7),JulSun1+28,""),IF(AND(YEAR(JulSun1+35)=CalendarYear,MONTH(JulSun1+35)=7),JulSun1+35,""))</f>
        <v>41119</v>
      </c>
      <c r="K36" s="5">
        <f>IF(DAY(AugSun1)=1,IF(AND(YEAR(AugSun1+22)=CalendarYear,MONTH(AugSun1+22)=8),AugSun1+22,""),IF(AND(YEAR(AugSun1+29)=CalendarYear,MONTH(AugSun1+29)=8),AugSun1+29,""))</f>
        <v>41148</v>
      </c>
      <c r="L36" s="5">
        <f>IF(DAY(AugSun1)=1,IF(AND(YEAR(AugSun1+23)=CalendarYear,MONTH(AugSun1+23)=8),AugSun1+23,""),IF(AND(YEAR(AugSun1+30)=CalendarYear,MONTH(AugSun1+30)=8),AugSun1+30,""))</f>
        <v>41149</v>
      </c>
      <c r="M36" s="5">
        <f>IF(DAY(AugSun1)=1,IF(AND(YEAR(AugSun1+24)=CalendarYear,MONTH(AugSun1+24)=8),AugSun1+24,""),IF(AND(YEAR(AugSun1+31)=CalendarYear,MONTH(AugSun1+31)=8),AugSun1+31,""))</f>
        <v>41150</v>
      </c>
      <c r="N36" s="5">
        <f>IF(DAY(AugSun1)=1,IF(AND(YEAR(AugSun1+25)=CalendarYear,MONTH(AugSun1+25)=8),AugSun1+25,""),IF(AND(YEAR(AugSun1+32)=CalendarYear,MONTH(AugSun1+32)=8),AugSun1+32,""))</f>
        <v>41151</v>
      </c>
      <c r="O36" s="5">
        <f>IF(DAY(AugSun1)=1,IF(AND(YEAR(AugSun1+26)=CalendarYear,MONTH(AugSun1+26)=8),AugSun1+26,""),IF(AND(YEAR(AugSun1+33)=CalendarYear,MONTH(AugSun1+33)=8),AugSun1+33,""))</f>
        <v>41152</v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8"/>
      <c r="U36" s="16"/>
    </row>
    <row r="37" spans="3:21" ht="15" customHeight="1" x14ac:dyDescent="0.2">
      <c r="C37" s="5">
        <f>IF(DAY(JulSun1)=1,IF(AND(YEAR(JulSun1+29)=CalendarYear,MONTH(JulSun1+29)=7),JulSun1+29,""),IF(AND(YEAR(JulSun1+36)=CalendarYear,MONTH(JulSun1+36)=7),JulSun1+36,""))</f>
        <v>41120</v>
      </c>
      <c r="D37" s="5">
        <f>IF(DAY(JulSun1)=1,IF(AND(YEAR(JulSun1+30)=CalendarYear,MONTH(JulSun1+30)=7),JulSun1+30,""),IF(AND(YEAR(JulSun1+37)=CalendarYear,MONTH(JulSun1+37)=7),JulSun1+37,""))</f>
        <v>41121</v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8"/>
      <c r="U37" s="23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14</v>
      </c>
      <c r="D39" s="6"/>
      <c r="E39" s="6"/>
      <c r="F39" s="6"/>
      <c r="G39" s="6"/>
      <c r="H39" s="6"/>
      <c r="I39" s="6"/>
      <c r="K39" s="7" t="s">
        <v>15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">
      <c r="C40" s="24" t="s">
        <v>1</v>
      </c>
      <c r="D40" s="24" t="s">
        <v>2</v>
      </c>
      <c r="E40" s="24" t="s">
        <v>3</v>
      </c>
      <c r="F40" s="24" t="s">
        <v>2</v>
      </c>
      <c r="G40" s="24" t="s">
        <v>4</v>
      </c>
      <c r="H40" s="24" t="s">
        <v>0</v>
      </c>
      <c r="I40" s="24" t="s">
        <v>0</v>
      </c>
      <c r="K40" s="24" t="s">
        <v>1</v>
      </c>
      <c r="L40" s="24" t="s">
        <v>2</v>
      </c>
      <c r="M40" s="24" t="s">
        <v>3</v>
      </c>
      <c r="N40" s="24" t="s">
        <v>2</v>
      </c>
      <c r="O40" s="24" t="s">
        <v>4</v>
      </c>
      <c r="P40" s="24" t="s">
        <v>0</v>
      </c>
      <c r="Q40" s="24" t="s">
        <v>0</v>
      </c>
      <c r="S40" s="8"/>
      <c r="U40" s="23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 t="str">
        <f>IF(DAY(SepSun1)=1,"",IF(AND(YEAR(SepSun1+4)=CalendarYear,MONTH(SepSun1+4)=9),SepSun1+4,""))</f>
        <v/>
      </c>
      <c r="G41" s="5" t="str">
        <f>IF(DAY(SepSun1)=1,"",IF(AND(YEAR(SepSun1+5)=CalendarYear,MONTH(SepSun1+5)=9),SepSun1+5,""))</f>
        <v/>
      </c>
      <c r="H41" s="5">
        <f>IF(DAY(SepSun1)=1,"",IF(AND(YEAR(SepSun1+6)=CalendarYear,MONTH(SepSun1+6)=9),SepSun1+6,""))</f>
        <v>41153</v>
      </c>
      <c r="I41" s="5">
        <f>IF(DAY(SepSun1)=1,IF(AND(YEAR(SepSun1)=CalendarYear,MONTH(SepSun1)=9),SepSun1,""),IF(AND(YEAR(SepSun1+7)=CalendarYear,MONTH(SepSun1+7)=9),SepSun1+7,""))</f>
        <v>41154</v>
      </c>
      <c r="K41" s="5">
        <f>IF(DAY(OctSun1)=1,"",IF(AND(YEAR(OctSun1+1)=CalendarYear,MONTH(OctSun1+1)=10),OctSun1+1,""))</f>
        <v>41183</v>
      </c>
      <c r="L41" s="5">
        <f>IF(DAY(OctSun1)=1,"",IF(AND(YEAR(OctSun1+2)=CalendarYear,MONTH(OctSun1+2)=10),OctSun1+2,""))</f>
        <v>41184</v>
      </c>
      <c r="M41" s="5">
        <f>IF(DAY(OctSun1)=1,"",IF(AND(YEAR(OctSun1+3)=CalendarYear,MONTH(OctSun1+3)=10),OctSun1+3,""))</f>
        <v>41185</v>
      </c>
      <c r="N41" s="5">
        <f>IF(DAY(OctSun1)=1,"",IF(AND(YEAR(OctSun1+4)=CalendarYear,MONTH(OctSun1+4)=10),OctSun1+4,""))</f>
        <v>41186</v>
      </c>
      <c r="O41" s="5">
        <f>IF(DAY(OctSun1)=1,"",IF(AND(YEAR(OctSun1+5)=CalendarYear,MONTH(OctSun1+5)=10),OctSun1+5,""))</f>
        <v>41187</v>
      </c>
      <c r="P41" s="5">
        <f>IF(DAY(OctSun1)=1,"",IF(AND(YEAR(OctSun1+6)=CalendarYear,MONTH(OctSun1+6)=10),OctSun1+6,""))</f>
        <v>41188</v>
      </c>
      <c r="Q41" s="5">
        <f>IF(DAY(OctSun1)=1,IF(AND(YEAR(OctSun1)=CalendarYear,MONTH(OctSun1)=10),OctSun1,""),IF(AND(YEAR(OctSun1+7)=CalendarYear,MONTH(OctSun1+7)=10),OctSun1+7,""))</f>
        <v>41189</v>
      </c>
      <c r="S41" s="8"/>
      <c r="U41" s="15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41155</v>
      </c>
      <c r="D42" s="5">
        <f>IF(DAY(SepSun1)=1,IF(AND(YEAR(SepSun1+2)=CalendarYear,MONTH(SepSun1+2)=9),SepSun1+2,""),IF(AND(YEAR(SepSun1+9)=CalendarYear,MONTH(SepSun1+9)=9),SepSun1+9,""))</f>
        <v>41156</v>
      </c>
      <c r="E42" s="5">
        <f>IF(DAY(SepSun1)=1,IF(AND(YEAR(SepSun1+3)=CalendarYear,MONTH(SepSun1+3)=9),SepSun1+3,""),IF(AND(YEAR(SepSun1+10)=CalendarYear,MONTH(SepSun1+10)=9),SepSun1+10,""))</f>
        <v>41157</v>
      </c>
      <c r="F42" s="5">
        <f>IF(DAY(SepSun1)=1,IF(AND(YEAR(SepSun1+4)=CalendarYear,MONTH(SepSun1+4)=9),SepSun1+4,""),IF(AND(YEAR(SepSun1+11)=CalendarYear,MONTH(SepSun1+11)=9),SepSun1+11,""))</f>
        <v>41158</v>
      </c>
      <c r="G42" s="5">
        <f>IF(DAY(SepSun1)=1,IF(AND(YEAR(SepSun1+5)=CalendarYear,MONTH(SepSun1+5)=9),SepSun1+5,""),IF(AND(YEAR(SepSun1+12)=CalendarYear,MONTH(SepSun1+12)=9),SepSun1+12,""))</f>
        <v>41159</v>
      </c>
      <c r="H42" s="5">
        <f>IF(DAY(SepSun1)=1,IF(AND(YEAR(SepSun1+6)=CalendarYear,MONTH(SepSun1+6)=9),SepSun1+6,""),IF(AND(YEAR(SepSun1+13)=CalendarYear,MONTH(SepSun1+13)=9),SepSun1+13,""))</f>
        <v>41160</v>
      </c>
      <c r="I42" s="5">
        <f>IF(DAY(SepSun1)=1,IF(AND(YEAR(SepSun1+7)=CalendarYear,MONTH(SepSun1+7)=9),SepSun1+7,""),IF(AND(YEAR(SepSun1+14)=CalendarYear,MONTH(SepSun1+14)=9),SepSun1+14,""))</f>
        <v>41161</v>
      </c>
      <c r="K42" s="5">
        <f>IF(DAY(OctSun1)=1,IF(AND(YEAR(OctSun1+1)=CalendarYear,MONTH(OctSun1+1)=10),OctSun1+1,""),IF(AND(YEAR(OctSun1+8)=CalendarYear,MONTH(OctSun1+8)=10),OctSun1+8,""))</f>
        <v>41190</v>
      </c>
      <c r="L42" s="5">
        <f>IF(DAY(OctSun1)=1,IF(AND(YEAR(OctSun1+2)=CalendarYear,MONTH(OctSun1+2)=10),OctSun1+2,""),IF(AND(YEAR(OctSun1+9)=CalendarYear,MONTH(OctSun1+9)=10),OctSun1+9,""))</f>
        <v>41191</v>
      </c>
      <c r="M42" s="5">
        <f>IF(DAY(OctSun1)=1,IF(AND(YEAR(OctSun1+3)=CalendarYear,MONTH(OctSun1+3)=10),OctSun1+3,""),IF(AND(YEAR(OctSun1+10)=CalendarYear,MONTH(OctSun1+10)=10),OctSun1+10,""))</f>
        <v>41192</v>
      </c>
      <c r="N42" s="5">
        <f>IF(DAY(OctSun1)=1,IF(AND(YEAR(OctSun1+4)=CalendarYear,MONTH(OctSun1+4)=10),OctSun1+4,""),IF(AND(YEAR(OctSun1+11)=CalendarYear,MONTH(OctSun1+11)=10),OctSun1+11,""))</f>
        <v>41193</v>
      </c>
      <c r="O42" s="5">
        <f>IF(DAY(OctSun1)=1,IF(AND(YEAR(OctSun1+5)=CalendarYear,MONTH(OctSun1+5)=10),OctSun1+5,""),IF(AND(YEAR(OctSun1+12)=CalendarYear,MONTH(OctSun1+12)=10),OctSun1+12,""))</f>
        <v>41194</v>
      </c>
      <c r="P42" s="5">
        <f>IF(DAY(OctSun1)=1,IF(AND(YEAR(OctSun1+6)=CalendarYear,MONTH(OctSun1+6)=10),OctSun1+6,""),IF(AND(YEAR(OctSun1+13)=CalendarYear,MONTH(OctSun1+13)=10),OctSun1+13,""))</f>
        <v>41195</v>
      </c>
      <c r="Q42" s="5">
        <f>IF(DAY(OctSun1)=1,IF(AND(YEAR(OctSun1+7)=CalendarYear,MONTH(OctSun1+7)=10),OctSun1+7,""),IF(AND(YEAR(OctSun1+14)=CalendarYear,MONTH(OctSun1+14)=10),OctSun1+14,""))</f>
        <v>41196</v>
      </c>
      <c r="S42" s="8"/>
      <c r="U42" s="15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41162</v>
      </c>
      <c r="D43" s="5">
        <f>IF(DAY(SepSun1)=1,IF(AND(YEAR(SepSun1+9)=CalendarYear,MONTH(SepSun1+9)=9),SepSun1+9,""),IF(AND(YEAR(SepSun1+16)=CalendarYear,MONTH(SepSun1+16)=9),SepSun1+16,""))</f>
        <v>41163</v>
      </c>
      <c r="E43" s="5">
        <f>IF(DAY(SepSun1)=1,IF(AND(YEAR(SepSun1+10)=CalendarYear,MONTH(SepSun1+10)=9),SepSun1+10,""),IF(AND(YEAR(SepSun1+17)=CalendarYear,MONTH(SepSun1+17)=9),SepSun1+17,""))</f>
        <v>41164</v>
      </c>
      <c r="F43" s="5">
        <f>IF(DAY(SepSun1)=1,IF(AND(YEAR(SepSun1+11)=CalendarYear,MONTH(SepSun1+11)=9),SepSun1+11,""),IF(AND(YEAR(SepSun1+18)=CalendarYear,MONTH(SepSun1+18)=9),SepSun1+18,""))</f>
        <v>41165</v>
      </c>
      <c r="G43" s="5">
        <f>IF(DAY(SepSun1)=1,IF(AND(YEAR(SepSun1+12)=CalendarYear,MONTH(SepSun1+12)=9),SepSun1+12,""),IF(AND(YEAR(SepSun1+19)=CalendarYear,MONTH(SepSun1+19)=9),SepSun1+19,""))</f>
        <v>41166</v>
      </c>
      <c r="H43" s="5">
        <f>IF(DAY(SepSun1)=1,IF(AND(YEAR(SepSun1+13)=CalendarYear,MONTH(SepSun1+13)=9),SepSun1+13,""),IF(AND(YEAR(SepSun1+20)=CalendarYear,MONTH(SepSun1+20)=9),SepSun1+20,""))</f>
        <v>41167</v>
      </c>
      <c r="I43" s="5">
        <f>IF(DAY(SepSun1)=1,IF(AND(YEAR(SepSun1+14)=CalendarYear,MONTH(SepSun1+14)=9),SepSun1+14,""),IF(AND(YEAR(SepSun1+21)=CalendarYear,MONTH(SepSun1+21)=9),SepSun1+21,""))</f>
        <v>41168</v>
      </c>
      <c r="K43" s="5">
        <f>IF(DAY(OctSun1)=1,IF(AND(YEAR(OctSun1+8)=CalendarYear,MONTH(OctSun1+8)=10),OctSun1+8,""),IF(AND(YEAR(OctSun1+15)=CalendarYear,MONTH(OctSun1+15)=10),OctSun1+15,""))</f>
        <v>41197</v>
      </c>
      <c r="L43" s="5">
        <f>IF(DAY(OctSun1)=1,IF(AND(YEAR(OctSun1+9)=CalendarYear,MONTH(OctSun1+9)=10),OctSun1+9,""),IF(AND(YEAR(OctSun1+16)=CalendarYear,MONTH(OctSun1+16)=10),OctSun1+16,""))</f>
        <v>41198</v>
      </c>
      <c r="M43" s="5">
        <f>IF(DAY(OctSun1)=1,IF(AND(YEAR(OctSun1+10)=CalendarYear,MONTH(OctSun1+10)=10),OctSun1+10,""),IF(AND(YEAR(OctSun1+17)=CalendarYear,MONTH(OctSun1+17)=10),OctSun1+17,""))</f>
        <v>41199</v>
      </c>
      <c r="N43" s="5">
        <f>IF(DAY(OctSun1)=1,IF(AND(YEAR(OctSun1+11)=CalendarYear,MONTH(OctSun1+11)=10),OctSun1+11,""),IF(AND(YEAR(OctSun1+18)=CalendarYear,MONTH(OctSun1+18)=10),OctSun1+18,""))</f>
        <v>41200</v>
      </c>
      <c r="O43" s="5">
        <f>IF(DAY(OctSun1)=1,IF(AND(YEAR(OctSun1+12)=CalendarYear,MONTH(OctSun1+12)=10),OctSun1+12,""),IF(AND(YEAR(OctSun1+19)=CalendarYear,MONTH(OctSun1+19)=10),OctSun1+19,""))</f>
        <v>41201</v>
      </c>
      <c r="P43" s="5">
        <f>IF(DAY(OctSun1)=1,IF(AND(YEAR(OctSun1+13)=CalendarYear,MONTH(OctSun1+13)=10),OctSun1+13,""),IF(AND(YEAR(OctSun1+20)=CalendarYear,MONTH(OctSun1+20)=10),OctSun1+20,""))</f>
        <v>41202</v>
      </c>
      <c r="Q43" s="5">
        <f>IF(DAY(OctSun1)=1,IF(AND(YEAR(OctSun1+14)=CalendarYear,MONTH(OctSun1+14)=10),OctSun1+14,""),IF(AND(YEAR(OctSun1+21)=CalendarYear,MONTH(OctSun1+21)=10),OctSun1+21,""))</f>
        <v>41203</v>
      </c>
      <c r="S43" s="8"/>
      <c r="U43" s="23"/>
    </row>
    <row r="44" spans="3:21" ht="15" customHeight="1" x14ac:dyDescent="0.2">
      <c r="C44" s="5">
        <f>IF(DAY(SepSun1)=1,IF(AND(YEAR(SepSun1+15)=CalendarYear,MONTH(SepSun1+15)=9),SepSun1+15,""),IF(AND(YEAR(SepSun1+22)=CalendarYear,MONTH(SepSun1+22)=9),SepSun1+22,""))</f>
        <v>41169</v>
      </c>
      <c r="D44" s="5">
        <f>IF(DAY(SepSun1)=1,IF(AND(YEAR(SepSun1+16)=CalendarYear,MONTH(SepSun1+16)=9),SepSun1+16,""),IF(AND(YEAR(SepSun1+23)=CalendarYear,MONTH(SepSun1+23)=9),SepSun1+23,""))</f>
        <v>41170</v>
      </c>
      <c r="E44" s="5">
        <f>IF(DAY(SepSun1)=1,IF(AND(YEAR(SepSun1+17)=CalendarYear,MONTH(SepSun1+17)=9),SepSun1+17,""),IF(AND(YEAR(SepSun1+24)=CalendarYear,MONTH(SepSun1+24)=9),SepSun1+24,""))</f>
        <v>41171</v>
      </c>
      <c r="F44" s="5">
        <f>IF(DAY(SepSun1)=1,IF(AND(YEAR(SepSun1+18)=CalendarYear,MONTH(SepSun1+18)=9),SepSun1+18,""),IF(AND(YEAR(SepSun1+25)=CalendarYear,MONTH(SepSun1+25)=9),SepSun1+25,""))</f>
        <v>41172</v>
      </c>
      <c r="G44" s="5">
        <f>IF(DAY(SepSun1)=1,IF(AND(YEAR(SepSun1+19)=CalendarYear,MONTH(SepSun1+19)=9),SepSun1+19,""),IF(AND(YEAR(SepSun1+26)=CalendarYear,MONTH(SepSun1+26)=9),SepSun1+26,""))</f>
        <v>41173</v>
      </c>
      <c r="H44" s="5">
        <f>IF(DAY(SepSun1)=1,IF(AND(YEAR(SepSun1+20)=CalendarYear,MONTH(SepSun1+20)=9),SepSun1+20,""),IF(AND(YEAR(SepSun1+27)=CalendarYear,MONTH(SepSun1+27)=9),SepSun1+27,""))</f>
        <v>41174</v>
      </c>
      <c r="I44" s="5">
        <f>IF(DAY(SepSun1)=1,IF(AND(YEAR(SepSun1+21)=CalendarYear,MONTH(SepSun1+21)=9),SepSun1+21,""),IF(AND(YEAR(SepSun1+28)=CalendarYear,MONTH(SepSun1+28)=9),SepSun1+28,""))</f>
        <v>41175</v>
      </c>
      <c r="K44" s="5">
        <f>IF(DAY(OctSun1)=1,IF(AND(YEAR(OctSun1+15)=CalendarYear,MONTH(OctSun1+15)=10),OctSun1+15,""),IF(AND(YEAR(OctSun1+22)=CalendarYear,MONTH(OctSun1+22)=10),OctSun1+22,""))</f>
        <v>41204</v>
      </c>
      <c r="L44" s="5">
        <f>IF(DAY(OctSun1)=1,IF(AND(YEAR(OctSun1+16)=CalendarYear,MONTH(OctSun1+16)=10),OctSun1+16,""),IF(AND(YEAR(OctSun1+23)=CalendarYear,MONTH(OctSun1+23)=10),OctSun1+23,""))</f>
        <v>41205</v>
      </c>
      <c r="M44" s="5">
        <f>IF(DAY(OctSun1)=1,IF(AND(YEAR(OctSun1+17)=CalendarYear,MONTH(OctSun1+17)=10),OctSun1+17,""),IF(AND(YEAR(OctSun1+24)=CalendarYear,MONTH(OctSun1+24)=10),OctSun1+24,""))</f>
        <v>41206</v>
      </c>
      <c r="N44" s="5">
        <f>IF(DAY(OctSun1)=1,IF(AND(YEAR(OctSun1+18)=CalendarYear,MONTH(OctSun1+18)=10),OctSun1+18,""),IF(AND(YEAR(OctSun1+25)=CalendarYear,MONTH(OctSun1+25)=10),OctSun1+25,""))</f>
        <v>41207</v>
      </c>
      <c r="O44" s="5">
        <f>IF(DAY(OctSun1)=1,IF(AND(YEAR(OctSun1+19)=CalendarYear,MONTH(OctSun1+19)=10),OctSun1+19,""),IF(AND(YEAR(OctSun1+26)=CalendarYear,MONTH(OctSun1+26)=10),OctSun1+26,""))</f>
        <v>41208</v>
      </c>
      <c r="P44" s="5">
        <f>IF(DAY(OctSun1)=1,IF(AND(YEAR(OctSun1+20)=CalendarYear,MONTH(OctSun1+20)=10),OctSun1+20,""),IF(AND(YEAR(OctSun1+27)=CalendarYear,MONTH(OctSun1+27)=10),OctSun1+27,""))</f>
        <v>41209</v>
      </c>
      <c r="Q44" s="5">
        <f>IF(DAY(OctSun1)=1,IF(AND(YEAR(OctSun1+21)=CalendarYear,MONTH(OctSun1+21)=10),OctSun1+21,""),IF(AND(YEAR(OctSun1+28)=CalendarYear,MONTH(OctSun1+28)=10),OctSun1+28,""))</f>
        <v>41210</v>
      </c>
      <c r="S44" s="8"/>
      <c r="U44" s="21" t="s">
        <v>19</v>
      </c>
    </row>
    <row r="45" spans="3:21" ht="15" customHeight="1" x14ac:dyDescent="0.2">
      <c r="C45" s="5">
        <f>IF(DAY(SepSun1)=1,IF(AND(YEAR(SepSun1+22)=CalendarYear,MONTH(SepSun1+22)=9),SepSun1+22,""),IF(AND(YEAR(SepSun1+29)=CalendarYear,MONTH(SepSun1+29)=9),SepSun1+29,""))</f>
        <v>41176</v>
      </c>
      <c r="D45" s="5">
        <f>IF(DAY(SepSun1)=1,IF(AND(YEAR(SepSun1+23)=CalendarYear,MONTH(SepSun1+23)=9),SepSun1+23,""),IF(AND(YEAR(SepSun1+30)=CalendarYear,MONTH(SepSun1+30)=9),SepSun1+30,""))</f>
        <v>41177</v>
      </c>
      <c r="E45" s="5">
        <f>IF(DAY(SepSun1)=1,IF(AND(YEAR(SepSun1+24)=CalendarYear,MONTH(SepSun1+24)=9),SepSun1+24,""),IF(AND(YEAR(SepSun1+31)=CalendarYear,MONTH(SepSun1+31)=9),SepSun1+31,""))</f>
        <v>41178</v>
      </c>
      <c r="F45" s="5">
        <f>IF(DAY(SepSun1)=1,IF(AND(YEAR(SepSun1+25)=CalendarYear,MONTH(SepSun1+25)=9),SepSun1+25,""),IF(AND(YEAR(SepSun1+32)=CalendarYear,MONTH(SepSun1+32)=9),SepSun1+32,""))</f>
        <v>41179</v>
      </c>
      <c r="G45" s="5">
        <f>IF(DAY(SepSun1)=1,IF(AND(YEAR(SepSun1+26)=CalendarYear,MONTH(SepSun1+26)=9),SepSun1+26,""),IF(AND(YEAR(SepSun1+33)=CalendarYear,MONTH(SepSun1+33)=9),SepSun1+33,""))</f>
        <v>41180</v>
      </c>
      <c r="H45" s="5">
        <f>IF(DAY(SepSun1)=1,IF(AND(YEAR(SepSun1+27)=CalendarYear,MONTH(SepSun1+27)=9),SepSun1+27,""),IF(AND(YEAR(SepSun1+34)=CalendarYear,MONTH(SepSun1+34)=9),SepSun1+34,""))</f>
        <v>41181</v>
      </c>
      <c r="I45" s="5">
        <f>IF(DAY(SepSun1)=1,IF(AND(YEAR(SepSun1+28)=CalendarYear,MONTH(SepSun1+28)=9),SepSun1+28,""),IF(AND(YEAR(SepSun1+35)=CalendarYear,MONTH(SepSun1+35)=9),SepSun1+35,""))</f>
        <v>41182</v>
      </c>
      <c r="K45" s="5">
        <f>IF(DAY(OctSun1)=1,IF(AND(YEAR(OctSun1+22)=CalendarYear,MONTH(OctSun1+22)=10),OctSun1+22,""),IF(AND(YEAR(OctSun1+29)=CalendarYear,MONTH(OctSun1+29)=10),OctSun1+29,""))</f>
        <v>41211</v>
      </c>
      <c r="L45" s="5">
        <f>IF(DAY(OctSun1)=1,IF(AND(YEAR(OctSun1+23)=CalendarYear,MONTH(OctSun1+23)=10),OctSun1+23,""),IF(AND(YEAR(OctSun1+30)=CalendarYear,MONTH(OctSun1+30)=10),OctSun1+30,""))</f>
        <v>41212</v>
      </c>
      <c r="M45" s="5">
        <f>IF(DAY(OctSun1)=1,IF(AND(YEAR(OctSun1+24)=CalendarYear,MONTH(OctSun1+24)=10),OctSun1+24,""),IF(AND(YEAR(OctSun1+31)=CalendarYear,MONTH(OctSun1+31)=10),OctSun1+31,""))</f>
        <v>41213</v>
      </c>
      <c r="N45" s="5" t="str">
        <f>IF(DAY(OctSun1)=1,IF(AND(YEAR(OctSun1+25)=CalendarYear,MONTH(OctSun1+25)=10),OctSun1+25,""),IF(AND(YEAR(OctSun1+32)=CalendarYear,MONTH(OctSun1+32)=10),OctSun1+32,""))</f>
        <v/>
      </c>
      <c r="O45" s="5" t="str">
        <f>IF(DAY(OctSun1)=1,IF(AND(YEAR(OctSun1+26)=CalendarYear,MONTH(OctSun1+26)=10),OctSun1+26,""),IF(AND(YEAR(OctSun1+33)=CalendarYear,MONTH(OctSun1+33)=10),OctSun1+33,""))</f>
        <v/>
      </c>
      <c r="P45" s="5" t="str">
        <f>IF(DAY(OctSun1)=1,IF(AND(YEAR(OctSun1+27)=CalendarYear,MONTH(OctSun1+27)=10),OctSun1+27,""),IF(AND(YEAR(OctSun1+34)=CalendarYear,MONTH(OctSun1+34)=10),OctSun1+34,""))</f>
        <v/>
      </c>
      <c r="Q45" s="5" t="str">
        <f>IF(DAY(OctSun1)=1,IF(AND(YEAR(OctSun1+28)=CalendarYear,MONTH(OctSun1+28)=10),OctSun1+28,""),IF(AND(YEAR(OctSun1+35)=CalendarYear,MONTH(OctSun1+35)=10),OctSun1+35,""))</f>
        <v/>
      </c>
      <c r="S45" s="8"/>
      <c r="U45" s="14" t="s">
        <v>20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 t="str">
        <f>IF(DAY(OctSun1)=1,IF(AND(YEAR(OctSun1+29)=CalendarYear,MONTH(OctSun1+29)=10),OctSun1+29,""),IF(AND(YEAR(OctSun1+36)=CalendarYear,MONTH(OctSun1+36)=10),OctSun1+36,""))</f>
        <v/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14" t="s">
        <v>18</v>
      </c>
    </row>
    <row r="48" spans="3:21" ht="15" customHeight="1" x14ac:dyDescent="0.25">
      <c r="C48" s="7" t="s">
        <v>16</v>
      </c>
      <c r="D48" s="6"/>
      <c r="E48" s="6"/>
      <c r="F48" s="6"/>
      <c r="G48" s="6"/>
      <c r="H48" s="6"/>
      <c r="I48" s="6"/>
      <c r="K48" s="7" t="s">
        <v>17</v>
      </c>
      <c r="L48" s="6"/>
      <c r="M48" s="6"/>
      <c r="N48" s="6"/>
      <c r="O48" s="6"/>
      <c r="P48" s="6"/>
      <c r="Q48" s="6"/>
      <c r="S48" s="8"/>
      <c r="U48" s="14" t="s">
        <v>22</v>
      </c>
    </row>
    <row r="49" spans="3:21" ht="15" customHeight="1" x14ac:dyDescent="0.2">
      <c r="C49" s="24" t="s">
        <v>1</v>
      </c>
      <c r="D49" s="24" t="s">
        <v>2</v>
      </c>
      <c r="E49" s="24" t="s">
        <v>3</v>
      </c>
      <c r="F49" s="24" t="s">
        <v>2</v>
      </c>
      <c r="G49" s="24" t="s">
        <v>4</v>
      </c>
      <c r="H49" s="24" t="s">
        <v>0</v>
      </c>
      <c r="I49" s="24" t="s">
        <v>0</v>
      </c>
      <c r="J49" s="22"/>
      <c r="K49" s="24" t="s">
        <v>1</v>
      </c>
      <c r="L49" s="24" t="s">
        <v>2</v>
      </c>
      <c r="M49" s="24" t="s">
        <v>3</v>
      </c>
      <c r="N49" s="24" t="s">
        <v>2</v>
      </c>
      <c r="O49" s="24" t="s">
        <v>4</v>
      </c>
      <c r="P49" s="24" t="s">
        <v>0</v>
      </c>
      <c r="Q49" s="24" t="s">
        <v>0</v>
      </c>
      <c r="S49" s="8"/>
      <c r="U49" s="14" t="s">
        <v>21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 t="str">
        <f>IF(DAY(NovSun1)=1,"",IF(AND(YEAR(NovSun1+2)=CalendarYear,MONTH(NovSun1+2)=11),NovSun1+2,""))</f>
        <v/>
      </c>
      <c r="E50" s="5" t="str">
        <f>IF(DAY(NovSun1)=1,"",IF(AND(YEAR(NovSun1+3)=CalendarYear,MONTH(NovSun1+3)=11),NovSun1+3,""))</f>
        <v/>
      </c>
      <c r="F50" s="5">
        <f>IF(DAY(NovSun1)=1,"",IF(AND(YEAR(NovSun1+4)=CalendarYear,MONTH(NovSun1+4)=11),NovSun1+4,""))</f>
        <v>41214</v>
      </c>
      <c r="G50" s="5">
        <f>IF(DAY(NovSun1)=1,"",IF(AND(YEAR(NovSun1+5)=CalendarYear,MONTH(NovSun1+5)=11),NovSun1+5,""))</f>
        <v>41215</v>
      </c>
      <c r="H50" s="5">
        <f>IF(DAY(NovSun1)=1,"",IF(AND(YEAR(NovSun1+6)=CalendarYear,MONTH(NovSun1+6)=11),NovSun1+6,""))</f>
        <v>41216</v>
      </c>
      <c r="I50" s="5">
        <f>IF(DAY(NovSun1)=1,IF(AND(YEAR(NovSun1)=CalendarYear,MONTH(NovSun1)=11),NovSun1,""),IF(AND(YEAR(NovSun1+7)=CalendarYear,MONTH(NovSun1+7)=11),NovSun1+7,""))</f>
        <v>41217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 t="str">
        <f>IF(DAY(DecSun1)=1,"",IF(AND(YEAR(DecSun1+4)=CalendarYear,MONTH(DecSun1+4)=12),DecSun1+4,""))</f>
        <v/>
      </c>
      <c r="O50" s="5" t="str">
        <f>IF(DAY(DecSun1)=1,"",IF(AND(YEAR(DecSun1+5)=CalendarYear,MONTH(DecSun1+5)=12),DecSun1+5,""))</f>
        <v/>
      </c>
      <c r="P50" s="5">
        <f>IF(DAY(DecSun1)=1,"",IF(AND(YEAR(DecSun1+6)=CalendarYear,MONTH(DecSun1+6)=12),DecSun1+6,""))</f>
        <v>41244</v>
      </c>
      <c r="Q50" s="5">
        <f>IF(DAY(DecSun1)=1,IF(AND(YEAR(DecSun1)=CalendarYear,MONTH(DecSun1)=12),DecSun1,""),IF(AND(YEAR(DecSun1+7)=CalendarYear,MONTH(DecSun1+7)=12),DecSun1+7,""))</f>
        <v>41245</v>
      </c>
      <c r="S50" s="8"/>
      <c r="U50" s="14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41218</v>
      </c>
      <c r="D51" s="5">
        <f>IF(DAY(NovSun1)=1,IF(AND(YEAR(NovSun1+2)=CalendarYear,MONTH(NovSun1+2)=11),NovSun1+2,""),IF(AND(YEAR(NovSun1+9)=CalendarYear,MONTH(NovSun1+9)=11),NovSun1+9,""))</f>
        <v>41219</v>
      </c>
      <c r="E51" s="5">
        <f>IF(DAY(NovSun1)=1,IF(AND(YEAR(NovSun1+3)=CalendarYear,MONTH(NovSun1+3)=11),NovSun1+3,""),IF(AND(YEAR(NovSun1+10)=CalendarYear,MONTH(NovSun1+10)=11),NovSun1+10,""))</f>
        <v>41220</v>
      </c>
      <c r="F51" s="5">
        <f>IF(DAY(NovSun1)=1,IF(AND(YEAR(NovSun1+4)=CalendarYear,MONTH(NovSun1+4)=11),NovSun1+4,""),IF(AND(YEAR(NovSun1+11)=CalendarYear,MONTH(NovSun1+11)=11),NovSun1+11,""))</f>
        <v>41221</v>
      </c>
      <c r="G51" s="5">
        <f>IF(DAY(NovSun1)=1,IF(AND(YEAR(NovSun1+5)=CalendarYear,MONTH(NovSun1+5)=11),NovSun1+5,""),IF(AND(YEAR(NovSun1+12)=CalendarYear,MONTH(NovSun1+12)=11),NovSun1+12,""))</f>
        <v>41222</v>
      </c>
      <c r="H51" s="5">
        <f>IF(DAY(NovSun1)=1,IF(AND(YEAR(NovSun1+6)=CalendarYear,MONTH(NovSun1+6)=11),NovSun1+6,""),IF(AND(YEAR(NovSun1+13)=CalendarYear,MONTH(NovSun1+13)=11),NovSun1+13,""))</f>
        <v>41223</v>
      </c>
      <c r="I51" s="5">
        <f>IF(DAY(NovSun1)=1,IF(AND(YEAR(NovSun1+7)=CalendarYear,MONTH(NovSun1+7)=11),NovSun1+7,""),IF(AND(YEAR(NovSun1+14)=CalendarYear,MONTH(NovSun1+14)=11),NovSun1+14,""))</f>
        <v>41224</v>
      </c>
      <c r="K51" s="5">
        <f>IF(DAY(DecSun1)=1,IF(AND(YEAR(DecSun1+1)=CalendarYear,MONTH(DecSun1+1)=12),DecSun1+1,""),IF(AND(YEAR(DecSun1+8)=CalendarYear,MONTH(DecSun1+8)=12),DecSun1+8,""))</f>
        <v>41246</v>
      </c>
      <c r="L51" s="5">
        <f>IF(DAY(DecSun1)=1,IF(AND(YEAR(DecSun1+2)=CalendarYear,MONTH(DecSun1+2)=12),DecSun1+2,""),IF(AND(YEAR(DecSun1+9)=CalendarYear,MONTH(DecSun1+9)=12),DecSun1+9,""))</f>
        <v>41247</v>
      </c>
      <c r="M51" s="5">
        <f>IF(DAY(DecSun1)=1,IF(AND(YEAR(DecSun1+3)=CalendarYear,MONTH(DecSun1+3)=12),DecSun1+3,""),IF(AND(YEAR(DecSun1+10)=CalendarYear,MONTH(DecSun1+10)=12),DecSun1+10,""))</f>
        <v>41248</v>
      </c>
      <c r="N51" s="5">
        <f>IF(DAY(DecSun1)=1,IF(AND(YEAR(DecSun1+4)=CalendarYear,MONTH(DecSun1+4)=12),DecSun1+4,""),IF(AND(YEAR(DecSun1+11)=CalendarYear,MONTH(DecSun1+11)=12),DecSun1+11,""))</f>
        <v>41249</v>
      </c>
      <c r="O51" s="5">
        <f>IF(DAY(DecSun1)=1,IF(AND(YEAR(DecSun1+5)=CalendarYear,MONTH(DecSun1+5)=12),DecSun1+5,""),IF(AND(YEAR(DecSun1+12)=CalendarYear,MONTH(DecSun1+12)=12),DecSun1+12,""))</f>
        <v>41250</v>
      </c>
      <c r="P51" s="5">
        <f>IF(DAY(DecSun1)=1,IF(AND(YEAR(DecSun1+6)=CalendarYear,MONTH(DecSun1+6)=12),DecSun1+6,""),IF(AND(YEAR(DecSun1+13)=CalendarYear,MONTH(DecSun1+13)=12),DecSun1+13,""))</f>
        <v>41251</v>
      </c>
      <c r="Q51" s="5">
        <f>IF(DAY(DecSun1)=1,IF(AND(YEAR(DecSun1+7)=CalendarYear,MONTH(DecSun1+7)=12),DecSun1+7,""),IF(AND(YEAR(DecSun1+14)=CalendarYear,MONTH(DecSun1+14)=12),DecSun1+14,""))</f>
        <v>41252</v>
      </c>
      <c r="S51" s="8"/>
      <c r="U51" s="13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41225</v>
      </c>
      <c r="D52" s="5">
        <f>IF(DAY(NovSun1)=1,IF(AND(YEAR(NovSun1+9)=CalendarYear,MONTH(NovSun1+9)=11),NovSun1+9,""),IF(AND(YEAR(NovSun1+16)=CalendarYear,MONTH(NovSun1+16)=11),NovSun1+16,""))</f>
        <v>41226</v>
      </c>
      <c r="E52" s="5">
        <f>IF(DAY(NovSun1)=1,IF(AND(YEAR(NovSun1+10)=CalendarYear,MONTH(NovSun1+10)=11),NovSun1+10,""),IF(AND(YEAR(NovSun1+17)=CalendarYear,MONTH(NovSun1+17)=11),NovSun1+17,""))</f>
        <v>41227</v>
      </c>
      <c r="F52" s="5">
        <f>IF(DAY(NovSun1)=1,IF(AND(YEAR(NovSun1+11)=CalendarYear,MONTH(NovSun1+11)=11),NovSun1+11,""),IF(AND(YEAR(NovSun1+18)=CalendarYear,MONTH(NovSun1+18)=11),NovSun1+18,""))</f>
        <v>41228</v>
      </c>
      <c r="G52" s="5">
        <f>IF(DAY(NovSun1)=1,IF(AND(YEAR(NovSun1+12)=CalendarYear,MONTH(NovSun1+12)=11),NovSun1+12,""),IF(AND(YEAR(NovSun1+19)=CalendarYear,MONTH(NovSun1+19)=11),NovSun1+19,""))</f>
        <v>41229</v>
      </c>
      <c r="H52" s="5">
        <f>IF(DAY(NovSun1)=1,IF(AND(YEAR(NovSun1+13)=CalendarYear,MONTH(NovSun1+13)=11),NovSun1+13,""),IF(AND(YEAR(NovSun1+20)=CalendarYear,MONTH(NovSun1+20)=11),NovSun1+20,""))</f>
        <v>41230</v>
      </c>
      <c r="I52" s="5">
        <f>IF(DAY(NovSun1)=1,IF(AND(YEAR(NovSun1+14)=CalendarYear,MONTH(NovSun1+14)=11),NovSun1+14,""),IF(AND(YEAR(NovSun1+21)=CalendarYear,MONTH(NovSun1+21)=11),NovSun1+21,""))</f>
        <v>41231</v>
      </c>
      <c r="K52" s="5">
        <f>IF(DAY(DecSun1)=1,IF(AND(YEAR(DecSun1+8)=CalendarYear,MONTH(DecSun1+8)=12),DecSun1+8,""),IF(AND(YEAR(DecSun1+15)=CalendarYear,MONTH(DecSun1+15)=12),DecSun1+15,""))</f>
        <v>41253</v>
      </c>
      <c r="L52" s="5">
        <f>IF(DAY(DecSun1)=1,IF(AND(YEAR(DecSun1+9)=CalendarYear,MONTH(DecSun1+9)=12),DecSun1+9,""),IF(AND(YEAR(DecSun1+16)=CalendarYear,MONTH(DecSun1+16)=12),DecSun1+16,""))</f>
        <v>41254</v>
      </c>
      <c r="M52" s="5">
        <f>IF(DAY(DecSun1)=1,IF(AND(YEAR(DecSun1+10)=CalendarYear,MONTH(DecSun1+10)=12),DecSun1+10,""),IF(AND(YEAR(DecSun1+17)=CalendarYear,MONTH(DecSun1+17)=12),DecSun1+17,""))</f>
        <v>41255</v>
      </c>
      <c r="N52" s="5">
        <f>IF(DAY(DecSun1)=1,IF(AND(YEAR(DecSun1+11)=CalendarYear,MONTH(DecSun1+11)=12),DecSun1+11,""),IF(AND(YEAR(DecSun1+18)=CalendarYear,MONTH(DecSun1+18)=12),DecSun1+18,""))</f>
        <v>41256</v>
      </c>
      <c r="O52" s="5">
        <f>IF(DAY(DecSun1)=1,IF(AND(YEAR(DecSun1+12)=CalendarYear,MONTH(DecSun1+12)=12),DecSun1+12,""),IF(AND(YEAR(DecSun1+19)=CalendarYear,MONTH(DecSun1+19)=12),DecSun1+19,""))</f>
        <v>41257</v>
      </c>
      <c r="P52" s="5">
        <f>IF(DAY(DecSun1)=1,IF(AND(YEAR(DecSun1+13)=CalendarYear,MONTH(DecSun1+13)=12),DecSun1+13,""),IF(AND(YEAR(DecSun1+20)=CalendarYear,MONTH(DecSun1+20)=12),DecSun1+20,""))</f>
        <v>41258</v>
      </c>
      <c r="Q52" s="5">
        <f>IF(DAY(DecSun1)=1,IF(AND(YEAR(DecSun1+14)=CalendarYear,MONTH(DecSun1+14)=12),DecSun1+14,""),IF(AND(YEAR(DecSun1+21)=CalendarYear,MONTH(DecSun1+21)=12),DecSun1+21,""))</f>
        <v>41259</v>
      </c>
      <c r="S52" s="8"/>
      <c r="U52" s="13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41232</v>
      </c>
      <c r="D53" s="5">
        <f>IF(DAY(NovSun1)=1,IF(AND(YEAR(NovSun1+16)=CalendarYear,MONTH(NovSun1+16)=11),NovSun1+16,""),IF(AND(YEAR(NovSun1+23)=CalendarYear,MONTH(NovSun1+23)=11),NovSun1+23,""))</f>
        <v>41233</v>
      </c>
      <c r="E53" s="5">
        <f>IF(DAY(NovSun1)=1,IF(AND(YEAR(NovSun1+17)=CalendarYear,MONTH(NovSun1+17)=11),NovSun1+17,""),IF(AND(YEAR(NovSun1+24)=CalendarYear,MONTH(NovSun1+24)=11),NovSun1+24,""))</f>
        <v>41234</v>
      </c>
      <c r="F53" s="5">
        <f>IF(DAY(NovSun1)=1,IF(AND(YEAR(NovSun1+18)=CalendarYear,MONTH(NovSun1+18)=11),NovSun1+18,""),IF(AND(YEAR(NovSun1+25)=CalendarYear,MONTH(NovSun1+25)=11),NovSun1+25,""))</f>
        <v>41235</v>
      </c>
      <c r="G53" s="5">
        <f>IF(DAY(NovSun1)=1,IF(AND(YEAR(NovSun1+19)=CalendarYear,MONTH(NovSun1+19)=11),NovSun1+19,""),IF(AND(YEAR(NovSun1+26)=CalendarYear,MONTH(NovSun1+26)=11),NovSun1+26,""))</f>
        <v>41236</v>
      </c>
      <c r="H53" s="5">
        <f>IF(DAY(NovSun1)=1,IF(AND(YEAR(NovSun1+20)=CalendarYear,MONTH(NovSun1+20)=11),NovSun1+20,""),IF(AND(YEAR(NovSun1+27)=CalendarYear,MONTH(NovSun1+27)=11),NovSun1+27,""))</f>
        <v>41237</v>
      </c>
      <c r="I53" s="5">
        <f>IF(DAY(NovSun1)=1,IF(AND(YEAR(NovSun1+21)=CalendarYear,MONTH(NovSun1+21)=11),NovSun1+21,""),IF(AND(YEAR(NovSun1+28)=CalendarYear,MONTH(NovSun1+28)=11),NovSun1+28,""))</f>
        <v>41238</v>
      </c>
      <c r="K53" s="5">
        <f>IF(DAY(DecSun1)=1,IF(AND(YEAR(DecSun1+15)=CalendarYear,MONTH(DecSun1+15)=12),DecSun1+15,""),IF(AND(YEAR(DecSun1+22)=CalendarYear,MONTH(DecSun1+22)=12),DecSun1+22,""))</f>
        <v>41260</v>
      </c>
      <c r="L53" s="5">
        <f>IF(DAY(DecSun1)=1,IF(AND(YEAR(DecSun1+16)=CalendarYear,MONTH(DecSun1+16)=12),DecSun1+16,""),IF(AND(YEAR(DecSun1+23)=CalendarYear,MONTH(DecSun1+23)=12),DecSun1+23,""))</f>
        <v>41261</v>
      </c>
      <c r="M53" s="5">
        <f>IF(DAY(DecSun1)=1,IF(AND(YEAR(DecSun1+17)=CalendarYear,MONTH(DecSun1+17)=12),DecSun1+17,""),IF(AND(YEAR(DecSun1+24)=CalendarYear,MONTH(DecSun1+24)=12),DecSun1+24,""))</f>
        <v>41262</v>
      </c>
      <c r="N53" s="5">
        <f>IF(DAY(DecSun1)=1,IF(AND(YEAR(DecSun1+18)=CalendarYear,MONTH(DecSun1+18)=12),DecSun1+18,""),IF(AND(YEAR(DecSun1+25)=CalendarYear,MONTH(DecSun1+25)=12),DecSun1+25,""))</f>
        <v>41263</v>
      </c>
      <c r="O53" s="5">
        <f>IF(DAY(DecSun1)=1,IF(AND(YEAR(DecSun1+19)=CalendarYear,MONTH(DecSun1+19)=12),DecSun1+19,""),IF(AND(YEAR(DecSun1+26)=CalendarYear,MONTH(DecSun1+26)=12),DecSun1+26,""))</f>
        <v>41264</v>
      </c>
      <c r="P53" s="5">
        <f>IF(DAY(DecSun1)=1,IF(AND(YEAR(DecSun1+20)=CalendarYear,MONTH(DecSun1+20)=12),DecSun1+20,""),IF(AND(YEAR(DecSun1+27)=CalendarYear,MONTH(DecSun1+27)=12),DecSun1+27,""))</f>
        <v>41265</v>
      </c>
      <c r="Q53" s="5">
        <f>IF(DAY(DecSun1)=1,IF(AND(YEAR(DecSun1+21)=CalendarYear,MONTH(DecSun1+21)=12),DecSun1+21,""),IF(AND(YEAR(DecSun1+28)=CalendarYear,MONTH(DecSun1+28)=12),DecSun1+28,""))</f>
        <v>41266</v>
      </c>
      <c r="S53" s="8"/>
      <c r="U53" s="13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41239</v>
      </c>
      <c r="D54" s="5">
        <f>IF(DAY(NovSun1)=1,IF(AND(YEAR(NovSun1+23)=CalendarYear,MONTH(NovSun1+23)=11),NovSun1+23,""),IF(AND(YEAR(NovSun1+30)=CalendarYear,MONTH(NovSun1+30)=11),NovSun1+30,""))</f>
        <v>41240</v>
      </c>
      <c r="E54" s="5">
        <f>IF(DAY(NovSun1)=1,IF(AND(YEAR(NovSun1+24)=CalendarYear,MONTH(NovSun1+24)=11),NovSun1+24,""),IF(AND(YEAR(NovSun1+31)=CalendarYear,MONTH(NovSun1+31)=11),NovSun1+31,""))</f>
        <v>41241</v>
      </c>
      <c r="F54" s="5">
        <f>IF(DAY(NovSun1)=1,IF(AND(YEAR(NovSun1+25)=CalendarYear,MONTH(NovSun1+25)=11),NovSun1+25,""),IF(AND(YEAR(NovSun1+32)=CalendarYear,MONTH(NovSun1+32)=11),NovSun1+32,""))</f>
        <v>41242</v>
      </c>
      <c r="G54" s="5">
        <f>IF(DAY(NovSun1)=1,IF(AND(YEAR(NovSun1+26)=CalendarYear,MONTH(NovSun1+26)=11),NovSun1+26,""),IF(AND(YEAR(NovSun1+33)=CalendarYear,MONTH(NovSun1+33)=11),NovSun1+33,""))</f>
        <v>41243</v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41267</v>
      </c>
      <c r="L54" s="5">
        <f>IF(DAY(DecSun1)=1,IF(AND(YEAR(DecSun1+23)=CalendarYear,MONTH(DecSun1+23)=12),DecSun1+23,""),IF(AND(YEAR(DecSun1+30)=CalendarYear,MONTH(DecSun1+30)=12),DecSun1+30,""))</f>
        <v>41268</v>
      </c>
      <c r="M54" s="5">
        <f>IF(DAY(DecSun1)=1,IF(AND(YEAR(DecSun1+24)=CalendarYear,MONTH(DecSun1+24)=12),DecSun1+24,""),IF(AND(YEAR(DecSun1+31)=CalendarYear,MONTH(DecSun1+31)=12),DecSun1+31,""))</f>
        <v>41269</v>
      </c>
      <c r="N54" s="5">
        <f>IF(DAY(DecSun1)=1,IF(AND(YEAR(DecSun1+25)=CalendarYear,MONTH(DecSun1+25)=12),DecSun1+25,""),IF(AND(YEAR(DecSun1+32)=CalendarYear,MONTH(DecSun1+32)=12),DecSun1+32,""))</f>
        <v>41270</v>
      </c>
      <c r="O54" s="5">
        <f>IF(DAY(DecSun1)=1,IF(AND(YEAR(DecSun1+26)=CalendarYear,MONTH(DecSun1+26)=12),DecSun1+26,""),IF(AND(YEAR(DecSun1+33)=CalendarYear,MONTH(DecSun1+33)=12),DecSun1+33,""))</f>
        <v>41271</v>
      </c>
      <c r="P54" s="5">
        <f>IF(DAY(DecSun1)=1,IF(AND(YEAR(DecSun1+27)=CalendarYear,MONTH(DecSun1+27)=12),DecSun1+27,""),IF(AND(YEAR(DecSun1+34)=CalendarYear,MONTH(DecSun1+34)=12),DecSun1+34,""))</f>
        <v>41272</v>
      </c>
      <c r="Q54" s="5">
        <f>IF(DAY(DecSun1)=1,IF(AND(YEAR(DecSun1+28)=CalendarYear,MONTH(DecSun1+28)=12),DecSun1+28,""),IF(AND(YEAR(DecSun1+35)=CalendarYear,MONTH(DecSun1+35)=12),DecSun1+35,""))</f>
        <v>41273</v>
      </c>
      <c r="S54" s="8"/>
      <c r="U54" s="13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>
        <f>IF(DAY(DecSun1)=1,IF(AND(YEAR(DecSun1+29)=CalendarYear,MONTH(DecSun1+29)=12),DecSun1+29,""),IF(AND(YEAR(DecSun1+36)=CalendarYear,MONTH(DecSun1+36)=12),DecSun1+36,""))</f>
        <v>41274</v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scale="86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2029-05-12T07:00:00+00:00</AssetExpire>
    <IntlLangReviewDate xmlns="4873beb7-5857-4685-be1f-d57550cc96cc" xsi:nil="true"/>
    <TPFriendlyName xmlns="4873beb7-5857-4685-be1f-d57550cc96cc" xsi:nil="true"/>
    <IntlLangReview xmlns="4873beb7-5857-4685-be1f-d57550cc96cc" xsi:nil="true"/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2011-02-21T13:54:00+00:00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1143123</Value>
      <Value>1315627</Value>
    </PublishStatusLookup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 xsi:nil="true"/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astPublishResultLookup xmlns="4873beb7-5857-4685-be1f-d57550cc96cc" xsi:nil="true"/>
    <LegacyData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BusinessGroup xmlns="4873beb7-5857-4685-be1f-d57550cc96cc" xsi:nil="true"/>
    <Providers xmlns="4873beb7-5857-4685-be1f-d57550cc96cc" xsi:nil="true"/>
    <TemplateTemplateType xmlns="4873beb7-5857-4685-be1f-d57550cc96cc">Excel Chart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Provider xmlns="4873beb7-5857-4685-be1f-d57550cc96cc" xsi:nil="true"/>
    <UACurrentWords xmlns="4873beb7-5857-4685-be1f-d57550cc96cc" xsi:nil="true"/>
    <AssetId xmlns="4873beb7-5857-4685-be1f-d57550cc96cc">TP102551231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167042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>false</LocManualTestRequired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CFA139C-87F2-44DE-BD45-C7C8BE4CD266}"/>
</file>

<file path=customXml/itemProps2.xml><?xml version="1.0" encoding="utf-8"?>
<ds:datastoreItem xmlns:ds="http://schemas.openxmlformats.org/officeDocument/2006/customXml" ds:itemID="{3DE08C8B-9B4C-401D-9C7F-106AA63C10A8}"/>
</file>

<file path=customXml/itemProps3.xml><?xml version="1.0" encoding="utf-8"?>
<ds:datastoreItem xmlns:ds="http://schemas.openxmlformats.org/officeDocument/2006/customXml" ds:itemID="{2E0922C1-4382-4AF4-B291-1A6E659D4D8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Yearly Calendar</vt:lpstr>
      <vt:lpstr>CalendarYear</vt:lpstr>
      <vt:lpstr>'Yearly Calendar'!Print_Area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Business Calendar (Mon)</dc:title>
  <dc:creator/>
  <cp:lastModifiedBy/>
  <dcterms:created xsi:type="dcterms:W3CDTF">2010-12-18T18:18:58Z</dcterms:created>
  <dcterms:modified xsi:type="dcterms:W3CDTF">2011-12-13T22:56:45Z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