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C:\Users\admin\Desktop\en-GB\"/>
    </mc:Choice>
  </mc:AlternateContent>
  <xr:revisionPtr revIDLastSave="0" documentId="13_ncr:1_{4A99FDFE-1EB8-437E-8FBA-1E53B0E132B4}" xr6:coauthVersionLast="43" xr6:coauthVersionMax="43" xr10:uidLastSave="{00000000-0000-0000-0000-000000000000}"/>
  <bookViews>
    <workbookView xWindow="-120" yWindow="-120" windowWidth="28860" windowHeight="16110" xr2:uid="{00000000-000D-0000-FFFF-FFFF00000000}"/>
  </bookViews>
  <sheets>
    <sheet name="Loan Calculator" sheetId="1" r:id="rId1"/>
  </sheets>
  <definedNames>
    <definedName name="CombinedMonthlyPayment">UniversityLoans[[#Totals],[Current Monthly Payment]]</definedName>
    <definedName name="ConsLoanPayback">'Loan Calculator'!$L$18</definedName>
    <definedName name="EstimatedAnnualSalary">'Loan Calculator'!$F$2</definedName>
    <definedName name="EstimatedMonthlySalary">'Loan Calculator'!$L$20</definedName>
    <definedName name="LoanPaybackStart">'Loan Calculator'!$K$2</definedName>
    <definedName name="LoanStartLToday">IF(LoanPaybackStart&lt;TODAY(),TRUE,FALSE)</definedName>
    <definedName name="PercentAboveBelow">IF(UniversityLoans[[#Totals],[Scheduled Payment]]/EstimatedMonthlySalary&gt;=0.08,"above","below")</definedName>
    <definedName name="PercentageOfIncome">UniversityLoans[[#Totals],[Scheduled Payment]]/EstimatedMonthlySalary</definedName>
    <definedName name="PercentageOfMonthlyIncome">UniversityLoans[[#Totals],[Current Monthly Payment]]/EstimatedMonthlySalary</definedName>
    <definedName name="_xlnm.Print_Titles" localSheetId="0">'Loan Calculator'!$8:$9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l="1"/>
  <c r="E5" i="1"/>
  <c r="L6" i="1"/>
  <c r="J17" i="1"/>
  <c r="J16" i="1"/>
  <c r="L18" i="1" s="1"/>
  <c r="L17" i="1"/>
  <c r="L16" i="1"/>
</calcChain>
</file>

<file path=xl/sharedStrings.xml><?xml version="1.0" encoding="utf-8"?>
<sst xmlns="http://schemas.openxmlformats.org/spreadsheetml/2006/main" count="32" uniqueCount="32">
  <si>
    <t>UNIVERSITY LOAN CALCULATOR</t>
  </si>
  <si>
    <r>
      <t xml:space="preserve"> It’s suggested that your total monthly student loan repayments </t>
    </r>
    <r>
      <rPr>
        <b/>
        <sz val="16"/>
        <color theme="6" tint="-0.499984740745262"/>
        <rFont val="Calibri"/>
        <family val="2"/>
        <scheme val="minor"/>
      </rPr>
      <t>do not exceed 8%</t>
    </r>
    <r>
      <rPr>
        <sz val="16"/>
        <color theme="6" tint="-0.499984740745262"/>
        <rFont val="Calibri"/>
        <family val="2"/>
        <scheme val="minor"/>
      </rPr>
      <t xml:space="preserve"> of your first year’s annual salary.</t>
    </r>
  </si>
  <si>
    <t>Your combined current monthly payment is:</t>
  </si>
  <si>
    <t>Percentage of current monthly income:</t>
  </si>
  <si>
    <t>GENERAL LOAN DETAILS</t>
  </si>
  <si>
    <t>Loan No.</t>
  </si>
  <si>
    <t>10998M88</t>
  </si>
  <si>
    <t>20987N87</t>
  </si>
  <si>
    <t>Totals</t>
  </si>
  <si>
    <t>Averages</t>
  </si>
  <si>
    <t>Total consolidated loan payback:</t>
  </si>
  <si>
    <t>Estimated monthly income after graduation:</t>
  </si>
  <si>
    <t>Lender</t>
  </si>
  <si>
    <t>Lender 1</t>
  </si>
  <si>
    <t>Lender 2</t>
  </si>
  <si>
    <t>Triangular right arrow directing towards Estimated Annual Salary is in this cell.</t>
  </si>
  <si>
    <t>Loan Amount</t>
  </si>
  <si>
    <t>Annual
Interest Rate</t>
  </si>
  <si>
    <t>Estimated annual salary after graduation</t>
  </si>
  <si>
    <t>LOAN PAYBACK DATA</t>
  </si>
  <si>
    <t>Beginning Date</t>
  </si>
  <si>
    <t>Length (Yrs)</t>
  </si>
  <si>
    <t>Your combined scheduled monthly payment is:</t>
  </si>
  <si>
    <t xml:space="preserve">  Percentage of scheduled monthly income:</t>
  </si>
  <si>
    <t>Ending Date</t>
  </si>
  <si>
    <t>Triangular right arrow directing towards Date You’ll Begin Paying Back Loans is in this cell.</t>
  </si>
  <si>
    <t>PAYMENT DETAILS</t>
  </si>
  <si>
    <t>Current Monthly Payment</t>
  </si>
  <si>
    <t>Total
Interest</t>
  </si>
  <si>
    <t>Date you’ll begin paying back loans</t>
  </si>
  <si>
    <t>Scheduled Payment</t>
  </si>
  <si>
    <t>Annual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</si>
</sst>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164" formatCode="_(* #,##0_);_(* \(#,##0\);_(* &quot;-&quot;_);_(@_)"/>
    <numFmt numFmtId="165" formatCode="_(* #,##0.00_);_(* \(#,##0.00\);_(* &quot;-&quot;??_);_(@_)"/>
    <numFmt numFmtId="166" formatCode="&quot;£&quot;#,##0.00"/>
    <numFmt numFmtId="167" formatCode="&quot;£&quot;#,##0"/>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4">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10" fontId="2" fillId="3" borderId="1"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10" fontId="14" fillId="0" borderId="0" xfId="2" applyNumberFormat="1" applyFont="1" applyFill="1" applyAlignment="1">
      <alignment horizontal="left" vertical="top" indent="2"/>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0" fontId="18" fillId="0" borderId="0" xfId="0" applyFont="1" applyFill="1" applyBorder="1" applyAlignment="1">
      <alignment horizontal="left" vertical="center" indent="1"/>
    </xf>
    <xf numFmtId="0" fontId="18" fillId="0" borderId="0" xfId="0" applyFont="1" applyFill="1" applyBorder="1" applyAlignment="1">
      <alignment vertical="center"/>
    </xf>
    <xf numFmtId="10" fontId="18" fillId="0" borderId="1" xfId="0" applyNumberFormat="1" applyFont="1" applyFill="1" applyBorder="1" applyAlignment="1">
      <alignment horizontal="center" vertical="center"/>
    </xf>
    <xf numFmtId="0"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0" fontId="19" fillId="0" borderId="0" xfId="0" applyFont="1" applyFill="1" applyAlignment="1">
      <alignment vertical="center"/>
    </xf>
    <xf numFmtId="0" fontId="18" fillId="0"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6" fontId="18" fillId="0" borderId="0" xfId="1" applyFont="1" applyFill="1" applyBorder="1" applyAlignment="1">
      <alignment horizontal="right" indent="2"/>
    </xf>
    <xf numFmtId="10" fontId="18" fillId="0" borderId="1" xfId="2" applyFont="1" applyFill="1" applyBorder="1" applyAlignment="1">
      <alignment horizontal="center"/>
    </xf>
    <xf numFmtId="166" fontId="14" fillId="0" borderId="0" xfId="0" applyNumberFormat="1" applyFont="1" applyFill="1" applyAlignment="1">
      <alignment horizontal="left" indent="2"/>
    </xf>
    <xf numFmtId="166" fontId="0" fillId="0" borderId="0" xfId="1" applyNumberFormat="1" applyFont="1" applyFill="1" applyBorder="1" applyAlignment="1">
      <alignment horizontal="right" indent="3"/>
    </xf>
    <xf numFmtId="166" fontId="0" fillId="0" borderId="0" xfId="1" applyNumberFormat="1" applyFont="1" applyFill="1" applyBorder="1" applyAlignment="1">
      <alignment horizontal="right" indent="2"/>
    </xf>
    <xf numFmtId="166" fontId="0" fillId="0" borderId="0" xfId="1" applyNumberFormat="1" applyFont="1" applyFill="1" applyBorder="1" applyAlignment="1">
      <alignment horizontal="right" indent="4"/>
    </xf>
    <xf numFmtId="166" fontId="18" fillId="0" borderId="0" xfId="0" applyNumberFormat="1" applyFont="1" applyFill="1" applyBorder="1" applyAlignment="1">
      <alignment horizontal="right" vertical="center" indent="2"/>
    </xf>
    <xf numFmtId="166" fontId="18" fillId="0" borderId="0" xfId="0" applyNumberFormat="1" applyFont="1" applyFill="1" applyBorder="1" applyAlignment="1">
      <alignment horizontal="right" vertical="center" indent="3"/>
    </xf>
    <xf numFmtId="166" fontId="18" fillId="0" borderId="0" xfId="0" applyNumberFormat="1" applyFont="1" applyFill="1" applyBorder="1" applyAlignment="1">
      <alignment horizontal="right" vertical="center" indent="4"/>
    </xf>
    <xf numFmtId="166" fontId="2" fillId="3" borderId="0" xfId="0" applyNumberFormat="1" applyFont="1" applyFill="1" applyBorder="1" applyAlignment="1">
      <alignment horizontal="right" vertical="center" indent="2"/>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0" fontId="6" fillId="0" borderId="0" xfId="4" applyFill="1" applyBorder="1" applyAlignment="1">
      <alignment horizontal="right"/>
    </xf>
    <xf numFmtId="166" fontId="12" fillId="0" borderId="0" xfId="0" applyNumberFormat="1" applyFont="1" applyAlignment="1"/>
    <xf numFmtId="0" fontId="6" fillId="0" borderId="0" xfId="4" applyFill="1" applyAlignment="1">
      <alignment horizontal="right"/>
    </xf>
    <xf numFmtId="166" fontId="14" fillId="0" borderId="0" xfId="0" applyNumberFormat="1" applyFont="1" applyFill="1" applyAlignment="1">
      <alignment horizontal="left" indent="3"/>
    </xf>
    <xf numFmtId="10" fontId="14" fillId="0" borderId="0" xfId="2" applyNumberFormat="1"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7"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0" fontId="16" fillId="0" borderId="0" xfId="0" applyFont="1" applyFill="1" applyAlignment="1">
      <alignment horizontal="center"/>
    </xf>
    <xf numFmtId="0" fontId="17" fillId="0" borderId="0" xfId="0" applyNumberFormat="1" applyFont="1" applyFill="1" applyBorder="1" applyAlignment="1">
      <alignment horizontal="center" vertical="top"/>
    </xf>
    <xf numFmtId="0" fontId="0" fillId="0" borderId="0" xfId="0" applyFill="1" applyBorder="1" applyAlignment="1">
      <alignment horizontal="center" vertical="top"/>
    </xf>
    <xf numFmtId="166" fontId="0" fillId="0" borderId="0" xfId="0" applyNumberFormat="1" applyFill="1"/>
    <xf numFmtId="14" fontId="0" fillId="0" borderId="0" xfId="0" applyNumberFormat="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4" builtinId="27" customBuiltin="1"/>
    <cellStyle name="Calculation" xfId="18" builtinId="22" customBuiltin="1"/>
    <cellStyle name="Check Cell" xfId="20" builtinId="23" customBuiltin="1"/>
    <cellStyle name="Comma" xfId="10" builtinId="3" customBuiltin="1"/>
    <cellStyle name="Comma [0]" xfId="11" builtinId="6" customBuiltin="1"/>
    <cellStyle name="Currency" xfId="1" builtinId="4" customBuiltin="1"/>
    <cellStyle name="Currency [0]" xfId="12" builtinId="7" customBuiltin="1"/>
    <cellStyle name="Explanatory Text" xfId="8" builtinId="53" customBuiltin="1"/>
    <cellStyle name="Good" xfId="13" builtinId="26" customBuiltin="1"/>
    <cellStyle name="Heading 1" xfId="5" builtinId="16" customBuiltin="1"/>
    <cellStyle name="Heading 2" xfId="6" builtinId="17" customBuiltin="1"/>
    <cellStyle name="Heading 3" xfId="7"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2" builtinId="5" customBuiltin="1"/>
    <cellStyle name="Title" xfId="3" builtinId="15" customBuiltin="1"/>
    <cellStyle name="Total" xfId="9" builtinId="25" customBuiltin="1"/>
    <cellStyle name="Warning Text" xfId="21" builtinId="11" customBuiltin="1"/>
  </cellStyles>
  <dxfs count="23">
    <dxf>
      <numFmt numFmtId="166" formatCode="&quot;£&quot;#,##0.00"/>
      <fill>
        <patternFill patternType="none">
          <fgColor indexed="64"/>
          <bgColor auto="1"/>
        </patternFill>
      </fill>
      <alignment horizontal="right" vertical="bottom" textRotation="0" wrapText="0" indent="2" justifyLastLine="0" shrinkToFit="0" readingOrder="0"/>
    </dxf>
    <dxf>
      <numFmt numFmtId="166" formatCode="&quot;£&quot;#,##0.00"/>
      <fill>
        <patternFill patternType="none">
          <fgColor indexed="64"/>
          <bgColor auto="1"/>
        </patternFill>
      </fill>
      <alignment horizontal="right" vertical="bottom" textRotation="0" wrapText="0" indent="4" justifyLastLine="0" shrinkToFit="0" readingOrder="0"/>
    </dxf>
    <dxf>
      <numFmt numFmtId="166" formatCode="&quot;£&quot;#,##0.00"/>
      <fill>
        <patternFill patternType="none">
          <fgColor indexed="64"/>
          <bgColor auto="1"/>
        </patternFill>
      </fill>
      <alignment horizontal="right" vertical="bottom" textRotation="0" wrapText="0" indent="2" justifyLastLine="0" shrinkToFit="0" readingOrder="0"/>
    </dxf>
    <dxf>
      <font>
        <color theme="3"/>
      </font>
      <numFmt numFmtId="166" formatCode="&quot;£&quot;#,##0.00"/>
      <fill>
        <patternFill patternType="none">
          <fgColor indexed="64"/>
          <bgColor indexed="65"/>
        </patternFill>
      </fill>
      <alignment horizontal="right" vertical="bottom" textRotation="0" wrapText="0" indent="3" justifyLastLine="0" shrinkToFit="0" readingOrder="0"/>
    </dxf>
    <dxf>
      <numFmt numFmtId="19" formatCode="dd/mm/yyyy"/>
      <fill>
        <patternFill patternType="none">
          <fgColor indexed="64"/>
          <bgColor auto="1"/>
        </patternFill>
      </fill>
    </dxf>
    <dxf>
      <numFmt numFmtId="19" formatCode="dd/mm/yyyy"/>
      <alignment horizontal="center" vertical="bottom" textRotation="0" wrapText="0" indent="0" justifyLastLine="0" shrinkToFit="0" readingOrder="0"/>
    </dxf>
    <dxf>
      <fill>
        <patternFill patternType="none">
          <fgColor indexed="64"/>
          <bgColor auto="1"/>
        </patternFill>
      </fill>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numFmt numFmtId="166" formatCode="&quot;£&quot;#,##0.00"/>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University Loan Calculator" pivot="0" count="3" xr9:uid="{00000000-0011-0000-FFFF-FFFF00000000}">
      <tableStyleElement type="wholeTable" dxfId="22"/>
      <tableStyleElement type="headerRow" dxfId="21"/>
      <tableStyleElement type="total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Arrow" descr="Triangular arrow pointing righ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Arrow" descr="Triangular arrow pointing righ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Arrow" descr="Triangular arrow pointing righ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Arrow" descr="Triangular arrow pointing righ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Arrow" descr="Triangular arrow pointing righ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Arrow" descr="Triangular arrow pointing right">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UniversityLoans" displayName="UniversityLoans" ref="B9:L16" totalsRowCount="1" headerRowDxfId="19" dataDxfId="18" totalsRowDxfId="17">
  <tableColumns count="11">
    <tableColumn id="1" xr3:uid="{00000000-0010-0000-0000-000001000000}" name="Loan No." totalsRowLabel="Totals" dataDxfId="16" totalsRowDxfId="15"/>
    <tableColumn id="3" xr3:uid="{00000000-0010-0000-0000-000003000000}" name="Lender" dataDxfId="14" totalsRowDxfId="13"/>
    <tableColumn id="6" xr3:uid="{00000000-0010-0000-0000-000006000000}" name="Loan Amount" totalsRowFunction="sum" dataDxfId="12" totalsRowDxfId="11"/>
    <tableColumn id="7" xr3:uid="{00000000-0010-0000-0000-000007000000}" name="Annual_x000a_Interest Rate" dataDxfId="7"/>
    <tableColumn id="4" xr3:uid="{00000000-0010-0000-0000-000004000000}" name="Beginning Date" dataDxfId="5" totalsRowDxfId="10" dataCellStyle="Normal"/>
    <tableColumn id="9" xr3:uid="{00000000-0010-0000-0000-000009000000}" name="Length (Yrs)" dataDxfId="6" totalsRowDxfId="9"/>
    <tableColumn id="5" xr3:uid="{00000000-0010-0000-0000-000005000000}" name="Ending Date" dataDxfId="4" totalsRowDxfId="8">
      <calculatedColumnFormula>IF(AND(UniversityLoans[[#This Row],[Beginning Date]]&gt;0,UniversityLoans[[#This Row],[Length (Yrs)]]&gt;0),EDATE(UniversityLoans[[#This Row],[Beginning Date]],UniversityLoans[[#This Row],[Length (Yrs)]]*12),"")</calculatedColumnFormula>
    </tableColumn>
    <tableColumn id="8" xr3:uid="{00000000-0010-0000-0000-000008000000}" name="Current Monthly Payment" totalsRowFunction="sum" dataDxfId="3">
      <calculatedColumnFormula>IFERROR(IF(AND(LoanStartLToday,COUNT(UniversityLoans[[#This Row],[Loan Amount]:[Length (Yrs)]])=4,UniversityLoans[[#This Row],[Beginning Date]]&lt;=TODAY()),PMT(UniversityLoans[[#This Row],[Annual
Interest Rate]]/12,UniversityLoans[[#This Row],[Length (Yrs)]]*12,-UniversityLoans[[#This Row],[Loan Amount]],0,0),""),0)</calculatedColumnFormula>
    </tableColumn>
    <tableColumn id="13" xr3:uid="{00000000-0010-0000-0000-00000D000000}" name="Total_x000a_Interest" totalsRowFunction="sum" dataDxfId="2">
      <calculatedColumnFormula>IFERROR((UniversityLoans[[#This Row],[Scheduled Payment]]*(UniversityLoans[[#This Row],[Length (Yrs)]]*12))-UniversityLoans[[#This Row],[Loan Amount]],"")</calculatedColumnFormula>
    </tableColumn>
    <tableColumn id="11" xr3:uid="{00000000-0010-0000-0000-00000B000000}" name="Scheduled Payment" totalsRowFunction="sum" dataDxfId="1">
      <calculatedColumnFormula>IF(COUNTA(UniversityLoans[[#This Row],[Loan Amount]:[Length (Yrs)]])&lt;&gt;4,"",PMT(UniversityLoans[[#This Row],[Annual
Interest Rate]]/12,UniversityLoans[[#This Row],[Length (Yrs)]]*12,-UniversityLoans[[#This Row],[Loan Amount]],0,0))</calculatedColumnFormula>
    </tableColumn>
    <tableColumn id="2" xr3:uid="{00000000-0010-0000-0000-000002000000}" name="Annual_x000a_Payment" totalsRowFunction="sum" dataDxfId="0">
      <calculatedColumnFormula>IFERROR(UniversityLoans[[#This Row],[Scheduled Payment]]*12,"")</calculatedColumnFormula>
    </tableColumn>
  </tableColumns>
  <tableStyleInfo name="University Loan Calculator" showFirstColumn="0" showLastColumn="0" showRowStripes="1" showColumnStripes="0"/>
  <extLst>
    <ext xmlns:x14="http://schemas.microsoft.com/office/spreadsheetml/2009/9/main" uri="{504A1905-F514-4f6f-8877-14C23A59335A}">
      <x14:table altTextSummary="Enter Loan Number, Lender, Loan Amount, Annual Interest rate, Beginning date and Length of Loan in Years in this table. End Date, Current, Scheduled, Annual Payments and Total Interest amount are auto-calculated"/>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O21"/>
  <sheetViews>
    <sheetView showGridLines="0" tabSelected="1" zoomScaleNormal="100" workbookViewId="0"/>
  </sheetViews>
  <sheetFormatPr defaultColWidth="9.140625" defaultRowHeight="20.25" customHeight="1" x14ac:dyDescent="0.25"/>
  <cols>
    <col min="1" max="1" width="2.7109375" style="6" customWidth="1"/>
    <col min="2" max="3" width="22.7109375" style="6" customWidth="1"/>
    <col min="4" max="4" width="14.28515625" style="6" customWidth="1"/>
    <col min="5" max="5" width="14.42578125" style="6" customWidth="1"/>
    <col min="6" max="6" width="15.85546875" style="6" customWidth="1"/>
    <col min="7" max="7" width="12.28515625" style="6" customWidth="1"/>
    <col min="8" max="8" width="12.85546875" style="6" customWidth="1"/>
    <col min="9" max="9" width="17" style="6" customWidth="1"/>
    <col min="10" max="10" width="14.42578125" style="6" customWidth="1"/>
    <col min="11" max="11" width="19.42578125" style="6" customWidth="1"/>
    <col min="12" max="12" width="20.5703125" style="6" customWidth="1"/>
    <col min="13" max="13" width="2.7109375" style="6" customWidth="1"/>
    <col min="14" max="16384" width="9.140625" style="6"/>
  </cols>
  <sheetData>
    <row r="1" spans="1:15" ht="20.25" customHeight="1" x14ac:dyDescent="0.25">
      <c r="A1" s="10"/>
    </row>
    <row r="2" spans="1:15" ht="72" customHeight="1" x14ac:dyDescent="0.55000000000000004">
      <c r="B2" s="56" t="s">
        <v>0</v>
      </c>
      <c r="C2" s="56"/>
      <c r="D2" s="59" t="s">
        <v>15</v>
      </c>
      <c r="E2" s="59"/>
      <c r="F2" s="57">
        <v>50000</v>
      </c>
      <c r="G2" s="57"/>
      <c r="H2" s="57"/>
      <c r="I2" s="60" t="s">
        <v>25</v>
      </c>
      <c r="J2" s="60"/>
      <c r="K2" s="58">
        <f ca="1">TODAY()-701</f>
        <v>42905</v>
      </c>
      <c r="L2" s="58"/>
    </row>
    <row r="3" spans="1:15" ht="27.75" customHeight="1" x14ac:dyDescent="0.25">
      <c r="B3" s="55"/>
      <c r="C3" s="55"/>
      <c r="D3" s="55"/>
      <c r="E3" s="55"/>
      <c r="F3" s="61" t="s">
        <v>18</v>
      </c>
      <c r="G3" s="61"/>
      <c r="H3" s="61"/>
      <c r="I3" s="55"/>
      <c r="J3" s="55"/>
      <c r="K3" s="61" t="s">
        <v>29</v>
      </c>
      <c r="L3" s="61"/>
    </row>
    <row r="4" spans="1:15" ht="25.5" customHeight="1" x14ac:dyDescent="0.25">
      <c r="B4" s="54" t="s">
        <v>1</v>
      </c>
      <c r="C4" s="54"/>
      <c r="D4" s="54"/>
      <c r="E4" s="54"/>
      <c r="F4" s="54"/>
      <c r="G4" s="54"/>
      <c r="H4" s="54"/>
      <c r="I4" s="54"/>
      <c r="J4" s="54"/>
      <c r="K4" s="54"/>
      <c r="L4" s="54"/>
      <c r="M4" s="25"/>
    </row>
    <row r="5" spans="1:15" ht="32.25" customHeight="1" x14ac:dyDescent="0.3">
      <c r="B5" s="50" t="s">
        <v>2</v>
      </c>
      <c r="C5" s="50"/>
      <c r="D5" s="50"/>
      <c r="E5" s="44">
        <f ca="1">IFERROR(UniversityLoans[[#Totals],[Current Monthly Payment]],"")</f>
        <v>190.91792743033542</v>
      </c>
      <c r="F5" s="44"/>
      <c r="G5" s="44"/>
      <c r="H5" s="52" t="s">
        <v>22</v>
      </c>
      <c r="I5" s="52"/>
      <c r="J5" s="52"/>
      <c r="K5" s="52"/>
      <c r="L5" s="31">
        <f ca="1">IFERROR(UniversityLoans[[#Totals],[Scheduled Payment]],0)</f>
        <v>190.91792743033542</v>
      </c>
      <c r="M5" s="23"/>
      <c r="O5" s="62"/>
    </row>
    <row r="6" spans="1:15" ht="32.25" customHeight="1" x14ac:dyDescent="0.25">
      <c r="B6" s="51" t="s">
        <v>3</v>
      </c>
      <c r="C6" s="51"/>
      <c r="D6" s="51"/>
      <c r="E6" s="45">
        <f ca="1">IFERROR(UniversityLoans[[#Totals],[Current Monthly Payment]]/EstimatedMonthlySalary,"")</f>
        <v>4.5820302583280501E-2</v>
      </c>
      <c r="F6" s="45"/>
      <c r="G6" s="45"/>
      <c r="H6" s="53" t="s">
        <v>23</v>
      </c>
      <c r="I6" s="53"/>
      <c r="J6" s="53"/>
      <c r="K6" s="53"/>
      <c r="L6" s="15">
        <f ca="1">IFERROR(UniversityLoans[[#Totals],[Scheduled Payment]]/EstimatedMonthlySalary,"")</f>
        <v>4.5820302583280501E-2</v>
      </c>
      <c r="M6" s="24"/>
    </row>
    <row r="7" spans="1:15" ht="20.25" customHeight="1" x14ac:dyDescent="0.35">
      <c r="B7" s="16"/>
      <c r="C7" s="16"/>
      <c r="D7" s="17"/>
      <c r="E7" s="18"/>
      <c r="F7" s="16"/>
      <c r="G7" s="16"/>
      <c r="H7" s="16"/>
      <c r="I7" s="16"/>
      <c r="J7" s="16"/>
      <c r="K7" s="16"/>
      <c r="L7" s="16"/>
    </row>
    <row r="8" spans="1:15" ht="23.25" customHeight="1" x14ac:dyDescent="0.25">
      <c r="B8" s="46" t="s">
        <v>4</v>
      </c>
      <c r="C8" s="46"/>
      <c r="D8" s="46"/>
      <c r="E8" s="47"/>
      <c r="F8" s="49" t="s">
        <v>19</v>
      </c>
      <c r="G8" s="46"/>
      <c r="H8" s="47"/>
      <c r="I8" s="46" t="s">
        <v>26</v>
      </c>
      <c r="J8" s="48"/>
      <c r="K8" s="48"/>
      <c r="L8" s="48"/>
    </row>
    <row r="9" spans="1:15" ht="35.1" customHeight="1" x14ac:dyDescent="0.25">
      <c r="B9" s="5" t="s">
        <v>5</v>
      </c>
      <c r="C9" s="2" t="s">
        <v>12</v>
      </c>
      <c r="D9" s="3" t="s">
        <v>16</v>
      </c>
      <c r="E9" s="7" t="s">
        <v>17</v>
      </c>
      <c r="F9" s="8" t="s">
        <v>20</v>
      </c>
      <c r="G9" s="3" t="s">
        <v>21</v>
      </c>
      <c r="H9" s="7" t="s">
        <v>24</v>
      </c>
      <c r="I9" s="3" t="s">
        <v>27</v>
      </c>
      <c r="J9" s="3" t="s">
        <v>28</v>
      </c>
      <c r="K9" s="3" t="s">
        <v>30</v>
      </c>
      <c r="L9" s="3" t="s">
        <v>31</v>
      </c>
    </row>
    <row r="10" spans="1:15" ht="15" x14ac:dyDescent="0.25">
      <c r="B10" s="5" t="s">
        <v>6</v>
      </c>
      <c r="C10" s="4" t="s">
        <v>13</v>
      </c>
      <c r="D10" s="29">
        <v>10000</v>
      </c>
      <c r="E10" s="30">
        <v>0.05</v>
      </c>
      <c r="F10" s="63">
        <f ca="1">DATE(YEAR(TODAY())-2,4,1)</f>
        <v>42826</v>
      </c>
      <c r="G10" s="1">
        <v>10</v>
      </c>
      <c r="H10" s="9">
        <f ca="1">IF(AND(UniversityLoans[[#This Row],[Beginning Date]]&gt;0,UniversityLoans[[#This Row],[Length (Yrs)]]&gt;0),EDATE(UniversityLoans[[#This Row],[Beginning Date]],UniversityLoans[[#This Row],[Length (Yrs)]]*12),"")</f>
        <v>46478</v>
      </c>
      <c r="I10" s="32">
        <f ca="1">IFERROR(IF(AND(LoanStartLToday,COUNT(UniversityLoans[[#This Row],[Loan Amount]:[Length (Yrs)]])=4,UniversityLoans[[#This Row],[Beginning Date]]&lt;=TODAY()),PMT(UniversityLoans[[#This Row],[Annual
Interest Rate]]/12,UniversityLoans[[#This Row],[Length (Yrs)]]*12,-UniversityLoans[[#This Row],[Loan Amount]],0,0),""),0)</f>
        <v>106.06551523907524</v>
      </c>
      <c r="J10" s="33">
        <f ca="1">IFERROR((UniversityLoans[[#This Row],[Scheduled Payment]]*(UniversityLoans[[#This Row],[Length (Yrs)]]*12))-UniversityLoans[[#This Row],[Loan Amount]],"")</f>
        <v>2727.8618286890287</v>
      </c>
      <c r="K10" s="34">
        <f ca="1">IF(COUNTA(UniversityLoans[[#This Row],[Loan Amount]:[Length (Yrs)]])&lt;&gt;4,"",PMT(UniversityLoans[[#This Row],[Annual
Interest Rate]]/12,UniversityLoans[[#This Row],[Length (Yrs)]]*12,-UniversityLoans[[#This Row],[Loan Amount]],0,0))</f>
        <v>106.06551523907524</v>
      </c>
      <c r="L10" s="33">
        <f ca="1">IFERROR(UniversityLoans[[#This Row],[Scheduled Payment]]*12,"")</f>
        <v>1272.7861828689029</v>
      </c>
    </row>
    <row r="11" spans="1:15" ht="15" x14ac:dyDescent="0.25">
      <c r="B11" s="5" t="s">
        <v>7</v>
      </c>
      <c r="C11" s="4" t="s">
        <v>14</v>
      </c>
      <c r="D11" s="29">
        <v>8000</v>
      </c>
      <c r="E11" s="30">
        <v>0.05</v>
      </c>
      <c r="F11" s="63">
        <f ca="1">DATE(YEAR(TODAY()),5,1)</f>
        <v>43586</v>
      </c>
      <c r="G11" s="1">
        <v>10</v>
      </c>
      <c r="H11" s="9">
        <f ca="1">IF(AND(UniversityLoans[[#This Row],[Beginning Date]]&gt;0,UniversityLoans[[#This Row],[Length (Yrs)]]&gt;0),EDATE(UniversityLoans[[#This Row],[Beginning Date]],UniversityLoans[[#This Row],[Length (Yrs)]]*12),"")</f>
        <v>47239</v>
      </c>
      <c r="I11" s="32">
        <f ca="1">IFERROR(IF(AND(LoanStartLToday,COUNT(UniversityLoans[[#This Row],[Loan Amount]:[Length (Yrs)]])=4,UniversityLoans[[#This Row],[Beginning Date]]&lt;=TODAY()),PMT(UniversityLoans[[#This Row],[Annual
Interest Rate]]/12,UniversityLoans[[#This Row],[Length (Yrs)]]*12,-UniversityLoans[[#This Row],[Loan Amount]],0,0),""),0)</f>
        <v>84.852412191260186</v>
      </c>
      <c r="J11" s="33">
        <f ca="1">IFERROR((UniversityLoans[[#This Row],[Scheduled Payment]]*(UniversityLoans[[#This Row],[Length (Yrs)]]*12))-UniversityLoans[[#This Row],[Loan Amount]],"")</f>
        <v>2182.289462951223</v>
      </c>
      <c r="K11" s="34">
        <f ca="1">IF(COUNTA(UniversityLoans[[#This Row],[Loan Amount]:[Length (Yrs)]])&lt;&gt;4,"",PMT(UniversityLoans[[#This Row],[Annual
Interest Rate]]/12,UniversityLoans[[#This Row],[Length (Yrs)]]*12,-UniversityLoans[[#This Row],[Loan Amount]],0,0))</f>
        <v>84.852412191260186</v>
      </c>
      <c r="L11" s="33">
        <f ca="1">IFERROR(UniversityLoans[[#This Row],[Scheduled Payment]]*12,"")</f>
        <v>1018.2289462951222</v>
      </c>
    </row>
    <row r="12" spans="1:15" ht="15" x14ac:dyDescent="0.25">
      <c r="B12" s="5"/>
      <c r="C12" s="4"/>
      <c r="D12" s="29"/>
      <c r="E12" s="30"/>
      <c r="F12" s="63"/>
      <c r="G12" s="1"/>
      <c r="H12" s="9" t="str">
        <f>IF(AND(UniversityLoans[[#This Row],[Beginning Date]]&gt;0,UniversityLoans[[#This Row],[Length (Yrs)]]&gt;0),EDATE(UniversityLoans[[#This Row],[Beginning Date]],UniversityLoans[[#This Row],[Length (Yrs)]]*12),"")</f>
        <v/>
      </c>
      <c r="I12" s="32" t="str">
        <f ca="1">IFERROR(IF(AND(LoanStartLToday,COUNT(UniversityLoans[[#This Row],[Loan Amount]:[Length (Yrs)]])=4,UniversityLoans[[#This Row],[Beginning Date]]&lt;=TODAY()),PMT(UniversityLoans[[#This Row],[Annual
Interest Rate]]/12,UniversityLoans[[#This Row],[Length (Yrs)]]*12,-UniversityLoans[[#This Row],[Loan Amount]],0,0),""),0)</f>
        <v/>
      </c>
      <c r="J12" s="33" t="str">
        <f>IFERROR((UniversityLoans[[#This Row],[Scheduled Payment]]*(UniversityLoans[[#This Row],[Length (Yrs)]]*12))-UniversityLoans[[#This Row],[Loan Amount]],"")</f>
        <v/>
      </c>
      <c r="K12" s="34" t="str">
        <f>IF(COUNTA(UniversityLoans[[#This Row],[Loan Amount]:[Length (Yrs)]])&lt;&gt;4,"",PMT(UniversityLoans[[#This Row],[Annual
Interest Rate]]/12,UniversityLoans[[#This Row],[Length (Yrs)]]*12,-UniversityLoans[[#This Row],[Loan Amount]],0,0))</f>
        <v/>
      </c>
      <c r="L12" s="33" t="str">
        <f>IFERROR(UniversityLoans[[#This Row],[Scheduled Payment]]*12,"")</f>
        <v/>
      </c>
    </row>
    <row r="13" spans="1:15" ht="15" x14ac:dyDescent="0.25">
      <c r="B13" s="5"/>
      <c r="C13" s="4"/>
      <c r="D13" s="29"/>
      <c r="E13" s="30"/>
      <c r="F13" s="63"/>
      <c r="G13" s="1"/>
      <c r="H13" s="9" t="str">
        <f>IF(AND(UniversityLoans[[#This Row],[Beginning Date]]&gt;0,UniversityLoans[[#This Row],[Length (Yrs)]]&gt;0),EDATE(UniversityLoans[[#This Row],[Beginning Date]],UniversityLoans[[#This Row],[Length (Yrs)]]*12),"")</f>
        <v/>
      </c>
      <c r="I13" s="32" t="str">
        <f ca="1">IFERROR(IF(AND(LoanStartLToday,COUNT(UniversityLoans[[#This Row],[Loan Amount]:[Length (Yrs)]])=4,UniversityLoans[[#This Row],[Beginning Date]]&lt;=TODAY()),PMT(UniversityLoans[[#This Row],[Annual
Interest Rate]]/12,UniversityLoans[[#This Row],[Length (Yrs)]]*12,-UniversityLoans[[#This Row],[Loan Amount]],0,0),""),0)</f>
        <v/>
      </c>
      <c r="J13" s="33" t="str">
        <f>IFERROR((UniversityLoans[[#This Row],[Scheduled Payment]]*(UniversityLoans[[#This Row],[Length (Yrs)]]*12))-UniversityLoans[[#This Row],[Loan Amount]],"")</f>
        <v/>
      </c>
      <c r="K13" s="34" t="str">
        <f>IF(COUNTA(UniversityLoans[[#This Row],[Loan Amount]:[Length (Yrs)]])&lt;&gt;4,"",PMT(UniversityLoans[[#This Row],[Annual
Interest Rate]]/12,UniversityLoans[[#This Row],[Length (Yrs)]]*12,-UniversityLoans[[#This Row],[Loan Amount]],0,0))</f>
        <v/>
      </c>
      <c r="L13" s="33" t="str">
        <f>IFERROR(UniversityLoans[[#This Row],[Scheduled Payment]]*12,"")</f>
        <v/>
      </c>
    </row>
    <row r="14" spans="1:15" ht="15" x14ac:dyDescent="0.25">
      <c r="B14" s="5"/>
      <c r="C14" s="4"/>
      <c r="D14" s="29"/>
      <c r="E14" s="30"/>
      <c r="F14" s="63"/>
      <c r="G14" s="1"/>
      <c r="H14" s="9" t="str">
        <f>IF(AND(UniversityLoans[[#This Row],[Beginning Date]]&gt;0,UniversityLoans[[#This Row],[Length (Yrs)]]&gt;0),EDATE(UniversityLoans[[#This Row],[Beginning Date]],UniversityLoans[[#This Row],[Length (Yrs)]]*12),"")</f>
        <v/>
      </c>
      <c r="I14" s="32" t="str">
        <f ca="1">IFERROR(IF(AND(LoanStartLToday,COUNT(UniversityLoans[[#This Row],[Loan Amount]:[Length (Yrs)]])=4,UniversityLoans[[#This Row],[Beginning Date]]&lt;=TODAY()),PMT(UniversityLoans[[#This Row],[Annual
Interest Rate]]/12,UniversityLoans[[#This Row],[Length (Yrs)]]*12,-UniversityLoans[[#This Row],[Loan Amount]],0,0),""),0)</f>
        <v/>
      </c>
      <c r="J14" s="33" t="str">
        <f>IFERROR((UniversityLoans[[#This Row],[Scheduled Payment]]*(UniversityLoans[[#This Row],[Length (Yrs)]]*12))-UniversityLoans[[#This Row],[Loan Amount]],"")</f>
        <v/>
      </c>
      <c r="K14" s="34" t="str">
        <f>IF(COUNTA(UniversityLoans[[#This Row],[Loan Amount]:[Length (Yrs)]])&lt;&gt;4,"",PMT(UniversityLoans[[#This Row],[Annual
Interest Rate]]/12,UniversityLoans[[#This Row],[Length (Yrs)]]*12,-UniversityLoans[[#This Row],[Loan Amount]],0,0))</f>
        <v/>
      </c>
      <c r="L14" s="33" t="str">
        <f>IFERROR(UniversityLoans[[#This Row],[Scheduled Payment]]*12,"")</f>
        <v/>
      </c>
    </row>
    <row r="15" spans="1:15" ht="15" x14ac:dyDescent="0.25">
      <c r="B15" s="5"/>
      <c r="C15" s="4"/>
      <c r="D15" s="29"/>
      <c r="E15" s="30"/>
      <c r="F15" s="63"/>
      <c r="G15" s="1"/>
      <c r="H15" s="9" t="str">
        <f>IF(AND(UniversityLoans[[#This Row],[Beginning Date]]&gt;0,UniversityLoans[[#This Row],[Length (Yrs)]]&gt;0),EDATE(UniversityLoans[[#This Row],[Beginning Date]],UniversityLoans[[#This Row],[Length (Yrs)]]*12),"")</f>
        <v/>
      </c>
      <c r="I15" s="32" t="str">
        <f ca="1">IFERROR(IF(AND(LoanStartLToday,COUNT(UniversityLoans[[#This Row],[Loan Amount]:[Length (Yrs)]])=4,UniversityLoans[[#This Row],[Beginning Date]]&lt;=TODAY()),PMT(UniversityLoans[[#This Row],[Annual
Interest Rate]]/12,UniversityLoans[[#This Row],[Length (Yrs)]]*12,-UniversityLoans[[#This Row],[Loan Amount]],0,0),""),0)</f>
        <v/>
      </c>
      <c r="J15" s="33" t="str">
        <f>IFERROR((UniversityLoans[[#This Row],[Scheduled Payment]]*(UniversityLoans[[#This Row],[Length (Yrs)]]*12))-UniversityLoans[[#This Row],[Loan Amount]],"")</f>
        <v/>
      </c>
      <c r="K15" s="34" t="str">
        <f>IF(COUNTA(UniversityLoans[[#This Row],[Loan Amount]:[Length (Yrs)]])&lt;&gt;4,"",PMT(UniversityLoans[[#This Row],[Annual
Interest Rate]]/12,UniversityLoans[[#This Row],[Length (Yrs)]]*12,-UniversityLoans[[#This Row],[Loan Amount]],0,0))</f>
        <v/>
      </c>
      <c r="L15" s="33" t="str">
        <f>IFERROR(UniversityLoans[[#This Row],[Scheduled Payment]]*12,"")</f>
        <v/>
      </c>
    </row>
    <row r="16" spans="1:15" ht="20.25" customHeight="1" x14ac:dyDescent="0.25">
      <c r="B16" s="19" t="s">
        <v>8</v>
      </c>
      <c r="C16" s="20"/>
      <c r="D16" s="35">
        <f>SUBTOTAL(109,UniversityLoans[Loan Amount])</f>
        <v>18000</v>
      </c>
      <c r="E16" s="21"/>
      <c r="F16" s="26"/>
      <c r="G16" s="27"/>
      <c r="H16" s="28"/>
      <c r="I16" s="36">
        <f ca="1">SUBTOTAL(109,UniversityLoans[Current Monthly Payment])</f>
        <v>190.91792743033542</v>
      </c>
      <c r="J16" s="35">
        <f ca="1">SUBTOTAL(109,UniversityLoans[Total
Interest])</f>
        <v>4910.1512916402517</v>
      </c>
      <c r="K16" s="37">
        <f ca="1">SUBTOTAL(109,UniversityLoans[Scheduled Payment])</f>
        <v>190.91792743033542</v>
      </c>
      <c r="L16" s="35">
        <f ca="1">SUBTOTAL(109,UniversityLoans[Annual
Payment])</f>
        <v>2291.015129164025</v>
      </c>
    </row>
    <row r="17" spans="2:12" ht="20.25" customHeight="1" x14ac:dyDescent="0.25">
      <c r="B17" s="11" t="s">
        <v>9</v>
      </c>
      <c r="C17" s="12"/>
      <c r="D17" s="38">
        <f>AVERAGE(UniversityLoans[Loan Amount])</f>
        <v>9000</v>
      </c>
      <c r="E17" s="13">
        <f>AVERAGE(UniversityLoans[Annual
Interest Rate])</f>
        <v>0.05</v>
      </c>
      <c r="F17" s="14"/>
      <c r="G17" s="14"/>
      <c r="H17" s="13"/>
      <c r="I17" s="39"/>
      <c r="J17" s="38">
        <f ca="1">AVERAGE(UniversityLoans[Total
Interest])</f>
        <v>2455.0756458201258</v>
      </c>
      <c r="K17" s="40"/>
      <c r="L17" s="38">
        <f ca="1">AVERAGE(UniversityLoans[Annual
Payment])</f>
        <v>1145.5075645820125</v>
      </c>
    </row>
    <row r="18" spans="2:12" s="22" customFormat="1" ht="23.25" customHeight="1" x14ac:dyDescent="0.25">
      <c r="B18" s="41" t="s">
        <v>10</v>
      </c>
      <c r="C18" s="41"/>
      <c r="D18" s="41"/>
      <c r="E18" s="41"/>
      <c r="F18" s="41"/>
      <c r="G18" s="41"/>
      <c r="H18" s="41"/>
      <c r="I18" s="41"/>
      <c r="J18" s="41"/>
      <c r="K18" s="41"/>
      <c r="L18" s="42">
        <f ca="1">UniversityLoans[[#Totals],[Loan Amount]]+UniversityLoans[[#Totals],[Total
Interest]]</f>
        <v>22910.15129164025</v>
      </c>
    </row>
    <row r="19" spans="2:12" s="22" customFormat="1" ht="23.25" customHeight="1" x14ac:dyDescent="0.25">
      <c r="B19" s="41"/>
      <c r="C19" s="41"/>
      <c r="D19" s="41"/>
      <c r="E19" s="41"/>
      <c r="F19" s="41"/>
      <c r="G19" s="41"/>
      <c r="H19" s="41"/>
      <c r="I19" s="41"/>
      <c r="J19" s="41"/>
      <c r="K19" s="41"/>
      <c r="L19" s="42"/>
    </row>
    <row r="20" spans="2:12" ht="20.25" customHeight="1" x14ac:dyDescent="0.25">
      <c r="B20" s="43" t="s">
        <v>11</v>
      </c>
      <c r="C20" s="43"/>
      <c r="D20" s="43"/>
      <c r="E20" s="43"/>
      <c r="F20" s="43"/>
      <c r="G20" s="43"/>
      <c r="H20" s="43"/>
      <c r="I20" s="43"/>
      <c r="J20" s="43"/>
      <c r="K20" s="43"/>
      <c r="L20" s="42">
        <f>(EstimatedAnnualSalary/12)</f>
        <v>4166.666666666667</v>
      </c>
    </row>
    <row r="21" spans="2:12" ht="20.25" customHeight="1" x14ac:dyDescent="0.25">
      <c r="B21" s="43"/>
      <c r="C21" s="43"/>
      <c r="D21" s="43"/>
      <c r="E21" s="43"/>
      <c r="F21" s="43"/>
      <c r="G21" s="43"/>
      <c r="H21" s="43"/>
      <c r="I21" s="43"/>
      <c r="J21" s="43"/>
      <c r="K21" s="43"/>
      <c r="L21" s="42"/>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Create a College Loan Calculator in this worksheet. Enter details in table starting in cell B9, Estimated Annual Salary in cell F2, and Date to start loan payback in cell K2" sqref="A1" xr:uid="{00000000-0002-0000-0000-000002000000}"/>
    <dataValidation allowBlank="1" showInputMessage="1" showErrorMessage="1" prompt="Enter Estimated Annual Salary After Graduation in this cell" sqref="F2:H2" xr:uid="{00000000-0002-0000-0000-000003000000}"/>
    <dataValidation allowBlank="1" showInputMessage="1" showErrorMessage="1" prompt="Enter Estimated Annual Salary After Graduation in cell above" sqref="F3:H3" xr:uid="{00000000-0002-0000-0000-000004000000}"/>
    <dataValidation allowBlank="1" showInputMessage="1" showErrorMessage="1" prompt="Enter Date to Begin Paying Back Loans in this cell" sqref="K2:L2" xr:uid="{00000000-0002-0000-0000-000005000000}"/>
    <dataValidation allowBlank="1" showInputMessage="1" showErrorMessage="1" prompt="Enter Date to Begin Paying Back Loans in cell above" sqref="K3:L3" xr:uid="{00000000-0002-0000-0000-000006000000}"/>
    <dataValidation allowBlank="1" showInputMessage="1" showErrorMessage="1" prompt="Your combined current monthly payment is auto-calculated in cell to right" sqref="B5:D5" xr:uid="{00000000-0002-0000-0000-000007000000}"/>
    <dataValidation allowBlank="1" showInputMessage="1" showErrorMessage="1" prompt="Your combined current monthly payment is auto-calculated in this cell" sqref="E5:G5" xr:uid="{00000000-0002-0000-0000-000008000000}"/>
    <dataValidation allowBlank="1" showInputMessage="1" showErrorMessage="1" prompt="Percentage of current monthly income is auto-calculated in cell to right" sqref="B6:D6" xr:uid="{00000000-0002-0000-0000-000009000000}"/>
    <dataValidation allowBlank="1" showInputMessage="1" showErrorMessage="1" prompt="Percentage of current monthly income is auto-calculated in this cell" sqref="E6:G6" xr:uid="{00000000-0002-0000-0000-00000A000000}"/>
    <dataValidation allowBlank="1" showInputMessage="1" showErrorMessage="1" prompt="Your combined scheduled monthly payment is auto-calculated in cell to right" sqref="H5:K5" xr:uid="{00000000-0002-0000-0000-00000B000000}"/>
    <dataValidation allowBlank="1" showInputMessage="1" showErrorMessage="1" prompt="Your combined scheduled monthly payment is auto-calculated in this cell" sqref="L5" xr:uid="{00000000-0002-0000-0000-00000C000000}"/>
    <dataValidation allowBlank="1" showInputMessage="1" showErrorMessage="1" prompt="Percentage of scheduled monthly income is auto-calculated in cell to right" sqref="H6:K6" xr:uid="{00000000-0002-0000-0000-00000D000000}"/>
    <dataValidation allowBlank="1" showInputMessage="1" showErrorMessage="1" prompt="Percentage of scheduled monthly income is auto-calculated in this cell" sqref="L6" xr:uid="{00000000-0002-0000-0000-00000E000000}"/>
    <dataValidation allowBlank="1" showInputMessage="1" showErrorMessage="1" prompt="Enter General Loan Details in table columns below" sqref="B8:E8" xr:uid="{00000000-0002-0000-0000-00000F000000}"/>
    <dataValidation allowBlank="1" showInputMessage="1" showErrorMessage="1" prompt="Enter Loan No. in this column under this heading" sqref="B9" xr:uid="{00000000-0002-0000-0000-000010000000}"/>
    <dataValidation allowBlank="1" showInputMessage="1" showErrorMessage="1" prompt="Enter Lender in this column under this heading" sqref="C9" xr:uid="{00000000-0002-0000-0000-000011000000}"/>
    <dataValidation allowBlank="1" showInputMessage="1" showErrorMessage="1" prompt="Enter Loan Amount in this column under this heading" sqref="D9" xr:uid="{00000000-0002-0000-0000-000012000000}"/>
    <dataValidation allowBlank="1" showInputMessage="1" showErrorMessage="1" prompt="Enter Annual Interest Rate in this column under this heading" sqref="E9" xr:uid="{00000000-0002-0000-0000-000013000000}"/>
    <dataValidation allowBlank="1" showInputMessage="1" showErrorMessage="1" prompt="Enter Loan Payback Data in table columns below" sqref="F8:H8" xr:uid="{00000000-0002-0000-0000-000014000000}"/>
    <dataValidation allowBlank="1" showInputMessage="1" showErrorMessage="1" prompt="Enter Beginning Date in this column under this heading" sqref="F9" xr:uid="{00000000-0002-0000-0000-000015000000}"/>
    <dataValidation allowBlank="1" showInputMessage="1" showErrorMessage="1" prompt="Enter Length in years in this column under this heading" sqref="G9" xr:uid="{00000000-0002-0000-0000-000016000000}"/>
    <dataValidation allowBlank="1" showInputMessage="1" showErrorMessage="1" prompt="Ending Date is auto-updated in this column under this heading" sqref="H9" xr:uid="{00000000-0002-0000-0000-000017000000}"/>
    <dataValidation allowBlank="1" showInputMessage="1" showErrorMessage="1" prompt="Payment Details are auto-calculated in table columns below" sqref="I8:L8" xr:uid="{00000000-0002-0000-0000-000018000000}"/>
    <dataValidation allowBlank="1" showInputMessage="1" showErrorMessage="1" prompt="Current Monthly Payment is auto-calculated in this column under this heading" sqref="I9" xr:uid="{00000000-0002-0000-0000-000019000000}"/>
    <dataValidation allowBlank="1" showInputMessage="1" showErrorMessage="1" prompt="Total Interest amount is auto-calculated in this column under this heading" sqref="J9" xr:uid="{00000000-0002-0000-0000-00001A000000}"/>
    <dataValidation allowBlank="1" showInputMessage="1" showErrorMessage="1" prompt="Scheduled Payment is auto-calculated in this column under this heading" sqref="K9" xr:uid="{00000000-0002-0000-0000-00001B000000}"/>
    <dataValidation allowBlank="1" showInputMessage="1" showErrorMessage="1" prompt="Annual Payment is auto-calculated in this column under this heading. Averages are auto-calculated below table in this column" sqref="L9" xr:uid="{00000000-0002-0000-0000-00001C000000}"/>
    <dataValidation allowBlank="1" showInputMessage="1" showErrorMessage="1" prompt="Averages of Loan Amount, Annual Interest Rate, Total Interest amount and Annual Payment are auto-calculated, and Scheduled Payment chart is updated in cells to right" sqref="B17" xr:uid="{00000000-0002-0000-0000-00001D000000}"/>
    <dataValidation allowBlank="1" showInputMessage="1" showErrorMessage="1" prompt="Average Loan Amount is auto-calculated in this cell" sqref="D17" xr:uid="{00000000-0002-0000-0000-00001E000000}"/>
    <dataValidation allowBlank="1" showInputMessage="1" showErrorMessage="1" prompt="Average Annual Interest Rate is auto-calculated in this cell" sqref="E17" xr:uid="{00000000-0002-0000-0000-00001F000000}"/>
    <dataValidation allowBlank="1" showInputMessage="1" showErrorMessage="1" prompt="Average Total Interest amount is auto-calculated in this cell" sqref="J17" xr:uid="{00000000-0002-0000-0000-000020000000}"/>
    <dataValidation allowBlank="1" showInputMessage="1" showErrorMessage="1" prompt="Average Scheduled Payment chart is auto-updated in this cell" sqref="K17" xr:uid="{00000000-0002-0000-0000-000021000000}"/>
    <dataValidation allowBlank="1" showInputMessage="1" showErrorMessage="1" prompt="Average Annual Payment amount is auto-calculated in this cell, and Total Consolidated Loan Payback and Estimated Monthly Income After Graduation in cells below " sqref="L17" xr:uid="{00000000-0002-0000-0000-000022000000}"/>
    <dataValidation allowBlank="1" showInputMessage="1" showErrorMessage="1" prompt="Total Consolidated Loan Payback is auto-calculated in cell to right" sqref="B18:K19" xr:uid="{00000000-0002-0000-0000-000023000000}"/>
    <dataValidation allowBlank="1" showInputMessage="1" showErrorMessage="1" prompt="Total Consolidated Loan Payback is auto-calculated in this cell" sqref="L18:L19" xr:uid="{00000000-0002-0000-0000-000024000000}"/>
    <dataValidation allowBlank="1" showInputMessage="1" showErrorMessage="1" prompt="Estimated Monthly Income After Graduation is auto-calculated in cell to right" sqref="B20:K21" xr:uid="{00000000-0002-0000-0000-000025000000}"/>
    <dataValidation allowBlank="1" showInputMessage="1" showErrorMessage="1" prompt="Estimated Monthly Income After Graduation is auto-calculated in this cell" sqref="L20:L21" xr:uid="{00000000-0002-0000-0000-000026000000}"/>
    <dataValidation allowBlank="1" showInputMessage="1" showErrorMessage="1" prompt="Title of this worksheet is in this cell and tip is in cell B4. Averages, Total Consolidated Loan Payback and Estimated Monthly Income are auto-calculated below the table " sqref="B2:C2" xr:uid="{00000000-0002-0000-0000-000027000000}"/>
    <dataValidation allowBlank="1" showInputMessage="1" showErrorMessage="1" prompt="Combined current and scheduled monthly payments and Percentage of current and scheduled monthly income are auto-calculated in cells E5, E6, L5 and L6" sqref="B4:L4" xr:uid="{00000000-0002-0000-0000-00002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Calculator'!K10:K15</xm:f>
              <xm:sqref>K17</xm:sqref>
            </x14:sparkline>
            <x14:sparkline>
              <xm:f>'Loan Calculator'!I10:I15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Loan Calculator</vt:lpstr>
      <vt:lpstr>CombinedMonthlyPayment</vt:lpstr>
      <vt:lpstr>ConsLoanPayback</vt:lpstr>
      <vt:lpstr>EstimatedAnnualSalary</vt:lpstr>
      <vt:lpstr>EstimatedMonthlySalary</vt:lpstr>
      <vt:lpstr>LoanPaybackStart</vt:lpstr>
      <vt:lpstr>'Loan Calculator'!Print_Titles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2019-05-21T06:08:39Z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