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sherryl\Desktop\Task\10\el-GR\target\"/>
    </mc:Choice>
  </mc:AlternateContent>
  <bookViews>
    <workbookView xWindow="-120" yWindow="-120" windowWidth="24240" windowHeight="17640" xr2:uid="{00000000-000D-0000-FFFF-FFFF00000000}"/>
  </bookViews>
  <sheets>
    <sheet name="Έναρξη" sheetId="5" r:id="rId1"/>
    <sheet name="Οικογενειακό ημερολόγιο" sheetId="4" r:id="rId2"/>
  </sheets>
  <definedNames>
    <definedName name="AprSun1">DATE(ΈτοςΗμερολογίου,4,1)-WEEKDAY(DATE(ΈτοςΗμερολογίου,4,1))+1</definedName>
    <definedName name="AugSun1">DATE(ΈτοςΗμερολογίου,8,1)-WEEKDAY(DATE(ΈτοςΗμερολογίου,8,1))+1</definedName>
    <definedName name="DecSun1">DATE(ΈτοςΗμερολογίου,12,1)-WEEKDAY(DATE(ΈτοςΗμερολογίου,12,1))+1</definedName>
    <definedName name="FebSun1">DATE(ΈτοςΗμερολογίου,2,1)-WEEKDAY(DATE(ΈτοςΗμερολογίου,2,1))+1</definedName>
    <definedName name="JanSun1">DATE(ΈτοςΗμερολογίου,1,1)-WEEKDAY(DATE(ΈτοςΗμερολογίου,1,1))+1</definedName>
    <definedName name="JulSun1">DATE(ΈτοςΗμερολογίου,7,1)-WEEKDAY(DATE(ΈτοςΗμερολογίου,7,1))+1</definedName>
    <definedName name="JunSun1">DATE(ΈτοςΗμερολογίου,6,1)-WEEKDAY(DATE(ΈτοςΗμερολογίου,6,1))+1</definedName>
    <definedName name="MarSun1">DATE(ΈτοςΗμερολογίου,3,1)-WEEKDAY(DATE(ΈτοςΗμερολογίου,3,1))+1</definedName>
    <definedName name="MaySun1">DATE(ΈτοςΗμερολογίου,5,1)-WEEKDAY(DATE(ΈτοςΗμερολογίου,5,1))+1</definedName>
    <definedName name="NovSun1">DATE(ΈτοςΗμερολογίου,11,1)-WEEKDAY(DATE(ΈτοςΗμερολογίου,11,1))+1</definedName>
    <definedName name="OctSun1">DATE(ΈτοςΗμερολογίου,10,1)-WEEKDAY(DATE(ΈτοςΗμερολογίου,10,1))+1</definedName>
    <definedName name="_xlnm.Print_Area" localSheetId="1">'Οικογενειακό ημερολόγιο'!$B$1:$AK$50</definedName>
    <definedName name="SepSun1">DATE(ΈτοςΗμερολογίου,9,1)-WEEKDAY(DATE(ΈτοςΗμερολογίου,9,1))+1</definedName>
    <definedName name="ΈτοςΗμερολογίου">'Οικογενειακό ημερολόγιο'!$AE$3</definedName>
    <definedName name="ΣημαντικέςΗμερομηνίες">'Οικογενειακό ημερολόγιο'!$D$6:$G$20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3" i="4" l="1"/>
  <c r="D7" i="4" l="1"/>
  <c r="D6" i="4"/>
  <c r="AJ49" i="4" l="1"/>
  <c r="AI49" i="4"/>
  <c r="AH49" i="4"/>
  <c r="AG49" i="4"/>
  <c r="AF49" i="4"/>
  <c r="AE49" i="4"/>
  <c r="AD49" i="4"/>
  <c r="AJ48" i="4"/>
  <c r="AI48" i="4"/>
  <c r="AH48" i="4"/>
  <c r="AG48" i="4"/>
  <c r="AF48" i="4"/>
  <c r="AE48" i="4"/>
  <c r="AD48" i="4"/>
  <c r="AJ47" i="4"/>
  <c r="AI47" i="4"/>
  <c r="AH47" i="4"/>
  <c r="AG47" i="4"/>
  <c r="AF47" i="4"/>
  <c r="AE47" i="4"/>
  <c r="AD47" i="4"/>
  <c r="AJ46" i="4"/>
  <c r="AI46" i="4"/>
  <c r="AH46" i="4"/>
  <c r="AG46" i="4"/>
  <c r="AF46" i="4"/>
  <c r="AE46" i="4"/>
  <c r="AD46" i="4"/>
  <c r="AJ45" i="4"/>
  <c r="AI45" i="4"/>
  <c r="AH45" i="4"/>
  <c r="AG45" i="4"/>
  <c r="AF45" i="4"/>
  <c r="AE45" i="4"/>
  <c r="AD45" i="4"/>
  <c r="AJ44" i="4"/>
  <c r="AI44" i="4"/>
  <c r="AH44" i="4"/>
  <c r="AG44" i="4"/>
  <c r="AF44" i="4"/>
  <c r="AE44" i="4"/>
  <c r="AD44" i="4"/>
  <c r="AA49" i="4"/>
  <c r="Z49" i="4"/>
  <c r="Y49" i="4"/>
  <c r="X49" i="4"/>
  <c r="W49" i="4"/>
  <c r="V49" i="4"/>
  <c r="U49" i="4"/>
  <c r="AA48" i="4"/>
  <c r="Z48" i="4"/>
  <c r="Y48" i="4"/>
  <c r="X48" i="4"/>
  <c r="W48" i="4"/>
  <c r="V48" i="4"/>
  <c r="U48" i="4"/>
  <c r="AA47" i="4"/>
  <c r="Z47" i="4"/>
  <c r="Y47" i="4"/>
  <c r="X47" i="4"/>
  <c r="W47" i="4"/>
  <c r="V47" i="4"/>
  <c r="U47" i="4"/>
  <c r="AA46" i="4"/>
  <c r="Z46" i="4"/>
  <c r="Y46" i="4"/>
  <c r="X46" i="4"/>
  <c r="W46" i="4"/>
  <c r="V46" i="4"/>
  <c r="U46" i="4"/>
  <c r="AA45" i="4"/>
  <c r="Z45" i="4"/>
  <c r="Y45" i="4"/>
  <c r="X45" i="4"/>
  <c r="W45" i="4"/>
  <c r="V45" i="4"/>
  <c r="U45" i="4"/>
  <c r="AA44" i="4"/>
  <c r="Z44" i="4"/>
  <c r="Y44" i="4"/>
  <c r="X44" i="4"/>
  <c r="W44" i="4"/>
  <c r="V44" i="4"/>
  <c r="U44" i="4"/>
  <c r="R49" i="4"/>
  <c r="Q49" i="4"/>
  <c r="P49" i="4"/>
  <c r="O49" i="4"/>
  <c r="N49" i="4"/>
  <c r="M49" i="4"/>
  <c r="L49" i="4"/>
  <c r="R48" i="4"/>
  <c r="Q48" i="4"/>
  <c r="P48" i="4"/>
  <c r="O48" i="4"/>
  <c r="N48" i="4"/>
  <c r="M48" i="4"/>
  <c r="L48" i="4"/>
  <c r="R47" i="4"/>
  <c r="Q47" i="4"/>
  <c r="P47" i="4"/>
  <c r="O47" i="4"/>
  <c r="N47" i="4"/>
  <c r="M47" i="4"/>
  <c r="L47" i="4"/>
  <c r="R46" i="4"/>
  <c r="Q46" i="4"/>
  <c r="P46" i="4"/>
  <c r="O46" i="4"/>
  <c r="N46" i="4"/>
  <c r="M46" i="4"/>
  <c r="L46" i="4"/>
  <c r="R45" i="4"/>
  <c r="Q45" i="4"/>
  <c r="P45" i="4"/>
  <c r="O45" i="4"/>
  <c r="N45" i="4"/>
  <c r="M45" i="4"/>
  <c r="L45" i="4"/>
  <c r="R44" i="4"/>
  <c r="Q44" i="4"/>
  <c r="P44" i="4"/>
  <c r="O44" i="4"/>
  <c r="N44" i="4"/>
  <c r="M44" i="4"/>
  <c r="L44" i="4"/>
  <c r="I49" i="4"/>
  <c r="H49" i="4"/>
  <c r="G49" i="4"/>
  <c r="F49" i="4"/>
  <c r="E49" i="4"/>
  <c r="D49" i="4"/>
  <c r="C49" i="4"/>
  <c r="I48" i="4"/>
  <c r="H48" i="4"/>
  <c r="G48" i="4"/>
  <c r="F48" i="4"/>
  <c r="E48" i="4"/>
  <c r="D48" i="4"/>
  <c r="C48" i="4"/>
  <c r="I47" i="4"/>
  <c r="H47" i="4"/>
  <c r="G47" i="4"/>
  <c r="F47" i="4"/>
  <c r="E47" i="4"/>
  <c r="D47" i="4"/>
  <c r="C47" i="4"/>
  <c r="I46" i="4"/>
  <c r="H46" i="4"/>
  <c r="G46" i="4"/>
  <c r="F46" i="4"/>
  <c r="E46" i="4"/>
  <c r="D46" i="4"/>
  <c r="C46" i="4"/>
  <c r="I45" i="4"/>
  <c r="H45" i="4"/>
  <c r="G45" i="4"/>
  <c r="F45" i="4"/>
  <c r="E45" i="4"/>
  <c r="D45" i="4"/>
  <c r="C45" i="4"/>
  <c r="I44" i="4"/>
  <c r="H44" i="4"/>
  <c r="G44" i="4"/>
  <c r="F44" i="4"/>
  <c r="E44" i="4"/>
  <c r="D44" i="4"/>
  <c r="C44" i="4"/>
  <c r="AJ40" i="4"/>
  <c r="AI40" i="4"/>
  <c r="AH40" i="4"/>
  <c r="AG40" i="4"/>
  <c r="AF40" i="4"/>
  <c r="AE40" i="4"/>
  <c r="AD40" i="4"/>
  <c r="AJ39" i="4"/>
  <c r="AI39" i="4"/>
  <c r="AH39" i="4"/>
  <c r="AG39" i="4"/>
  <c r="AF39" i="4"/>
  <c r="AE39" i="4"/>
  <c r="AD39" i="4"/>
  <c r="AJ38" i="4"/>
  <c r="AI38" i="4"/>
  <c r="AH38" i="4"/>
  <c r="AG38" i="4"/>
  <c r="AF38" i="4"/>
  <c r="AE38" i="4"/>
  <c r="AD38" i="4"/>
  <c r="AJ37" i="4"/>
  <c r="AI37" i="4"/>
  <c r="AH37" i="4"/>
  <c r="AG37" i="4"/>
  <c r="AF37" i="4"/>
  <c r="AE37" i="4"/>
  <c r="AD37" i="4"/>
  <c r="AJ36" i="4"/>
  <c r="AI36" i="4"/>
  <c r="AH36" i="4"/>
  <c r="AG36" i="4"/>
  <c r="AF36" i="4"/>
  <c r="AE36" i="4"/>
  <c r="AD36" i="4"/>
  <c r="AJ35" i="4"/>
  <c r="AI35" i="4"/>
  <c r="AH35" i="4"/>
  <c r="AG35" i="4"/>
  <c r="AF35" i="4"/>
  <c r="AE35" i="4"/>
  <c r="AD35" i="4"/>
  <c r="AA40" i="4"/>
  <c r="Z40" i="4"/>
  <c r="Y40" i="4"/>
  <c r="X40" i="4"/>
  <c r="W40" i="4"/>
  <c r="V40" i="4"/>
  <c r="U40" i="4"/>
  <c r="AA39" i="4"/>
  <c r="Z39" i="4"/>
  <c r="Y39" i="4"/>
  <c r="X39" i="4"/>
  <c r="W39" i="4"/>
  <c r="V39" i="4"/>
  <c r="U39" i="4"/>
  <c r="AA38" i="4"/>
  <c r="Z38" i="4"/>
  <c r="Y38" i="4"/>
  <c r="X38" i="4"/>
  <c r="W38" i="4"/>
  <c r="V38" i="4"/>
  <c r="U38" i="4"/>
  <c r="AA37" i="4"/>
  <c r="Z37" i="4"/>
  <c r="Y37" i="4"/>
  <c r="X37" i="4"/>
  <c r="W37" i="4"/>
  <c r="V37" i="4"/>
  <c r="U37" i="4"/>
  <c r="AA36" i="4"/>
  <c r="Z36" i="4"/>
  <c r="Y36" i="4"/>
  <c r="X36" i="4"/>
  <c r="W36" i="4"/>
  <c r="V36" i="4"/>
  <c r="U36" i="4"/>
  <c r="AA35" i="4"/>
  <c r="Z35" i="4"/>
  <c r="Y35" i="4"/>
  <c r="X35" i="4"/>
  <c r="W35" i="4"/>
  <c r="V35" i="4"/>
  <c r="U35" i="4"/>
  <c r="R40" i="4"/>
  <c r="Q40" i="4"/>
  <c r="P40" i="4"/>
  <c r="O40" i="4"/>
  <c r="N40" i="4"/>
  <c r="M40" i="4"/>
  <c r="L40" i="4"/>
  <c r="R39" i="4"/>
  <c r="Q39" i="4"/>
  <c r="P39" i="4"/>
  <c r="O39" i="4"/>
  <c r="N39" i="4"/>
  <c r="M39" i="4"/>
  <c r="L39" i="4"/>
  <c r="R38" i="4"/>
  <c r="Q38" i="4"/>
  <c r="P38" i="4"/>
  <c r="O38" i="4"/>
  <c r="N38" i="4"/>
  <c r="M38" i="4"/>
  <c r="L38" i="4"/>
  <c r="R37" i="4"/>
  <c r="Q37" i="4"/>
  <c r="P37" i="4"/>
  <c r="O37" i="4"/>
  <c r="N37" i="4"/>
  <c r="M37" i="4"/>
  <c r="L37" i="4"/>
  <c r="R36" i="4"/>
  <c r="Q36" i="4"/>
  <c r="P36" i="4"/>
  <c r="O36" i="4"/>
  <c r="N36" i="4"/>
  <c r="M36" i="4"/>
  <c r="L36" i="4"/>
  <c r="R35" i="4"/>
  <c r="Q35" i="4"/>
  <c r="P35" i="4"/>
  <c r="O35" i="4"/>
  <c r="N35" i="4"/>
  <c r="M35" i="4"/>
  <c r="L35" i="4"/>
  <c r="I40" i="4"/>
  <c r="H40" i="4"/>
  <c r="G40" i="4"/>
  <c r="F40" i="4"/>
  <c r="E40" i="4"/>
  <c r="D40" i="4"/>
  <c r="C40" i="4"/>
  <c r="I39" i="4"/>
  <c r="H39" i="4"/>
  <c r="G39" i="4"/>
  <c r="F39" i="4"/>
  <c r="E39" i="4"/>
  <c r="D39" i="4"/>
  <c r="C39" i="4"/>
  <c r="I38" i="4"/>
  <c r="H38" i="4"/>
  <c r="G38" i="4"/>
  <c r="F38" i="4"/>
  <c r="E38" i="4"/>
  <c r="D38" i="4"/>
  <c r="C38" i="4"/>
  <c r="I37" i="4"/>
  <c r="H37" i="4"/>
  <c r="G37" i="4"/>
  <c r="F37" i="4"/>
  <c r="E37" i="4"/>
  <c r="D37" i="4"/>
  <c r="C37" i="4"/>
  <c r="I36" i="4"/>
  <c r="H36" i="4"/>
  <c r="G36" i="4"/>
  <c r="F36" i="4"/>
  <c r="E36" i="4"/>
  <c r="D36" i="4"/>
  <c r="C36" i="4"/>
  <c r="I35" i="4"/>
  <c r="H35" i="4"/>
  <c r="G35" i="4"/>
  <c r="F35" i="4"/>
  <c r="E35" i="4"/>
  <c r="D35" i="4"/>
  <c r="C35" i="4"/>
  <c r="AJ31" i="4"/>
  <c r="AI31" i="4"/>
  <c r="AH31" i="4"/>
  <c r="AG31" i="4"/>
  <c r="AF31" i="4"/>
  <c r="AE31" i="4"/>
  <c r="AD31" i="4"/>
  <c r="AJ30" i="4"/>
  <c r="AI30" i="4"/>
  <c r="AH30" i="4"/>
  <c r="AG30" i="4"/>
  <c r="AF30" i="4"/>
  <c r="AE30" i="4"/>
  <c r="AD30" i="4"/>
  <c r="AJ29" i="4"/>
  <c r="AI29" i="4"/>
  <c r="AH29" i="4"/>
  <c r="AG29" i="4"/>
  <c r="AF29" i="4"/>
  <c r="AE29" i="4"/>
  <c r="AD29" i="4"/>
  <c r="AJ28" i="4"/>
  <c r="AI28" i="4"/>
  <c r="AH28" i="4"/>
  <c r="AG28" i="4"/>
  <c r="AF28" i="4"/>
  <c r="AE28" i="4"/>
  <c r="AD28" i="4"/>
  <c r="AJ27" i="4"/>
  <c r="AI27" i="4"/>
  <c r="AH27" i="4"/>
  <c r="AG27" i="4"/>
  <c r="AF27" i="4"/>
  <c r="AE27" i="4"/>
  <c r="AD27" i="4"/>
  <c r="AJ26" i="4"/>
  <c r="AI26" i="4"/>
  <c r="AH26" i="4"/>
  <c r="AG26" i="4"/>
  <c r="AF26" i="4"/>
  <c r="AE26" i="4"/>
  <c r="AD26" i="4"/>
  <c r="AA31" i="4"/>
  <c r="Z31" i="4"/>
  <c r="Y31" i="4"/>
  <c r="X31" i="4"/>
  <c r="W31" i="4"/>
  <c r="V31" i="4"/>
  <c r="U31" i="4"/>
  <c r="AA30" i="4"/>
  <c r="Z30" i="4"/>
  <c r="Y30" i="4"/>
  <c r="X30" i="4"/>
  <c r="W30" i="4"/>
  <c r="V30" i="4"/>
  <c r="U30" i="4"/>
  <c r="AA29" i="4"/>
  <c r="Z29" i="4"/>
  <c r="Y29" i="4"/>
  <c r="X29" i="4"/>
  <c r="W29" i="4"/>
  <c r="V29" i="4"/>
  <c r="U29" i="4"/>
  <c r="AA28" i="4"/>
  <c r="Z28" i="4"/>
  <c r="Y28" i="4"/>
  <c r="X28" i="4"/>
  <c r="W28" i="4"/>
  <c r="V28" i="4"/>
  <c r="U28" i="4"/>
  <c r="AA27" i="4"/>
  <c r="Z27" i="4"/>
  <c r="Y27" i="4"/>
  <c r="X27" i="4"/>
  <c r="W27" i="4"/>
  <c r="V27" i="4"/>
  <c r="U27" i="4"/>
  <c r="AA26" i="4"/>
  <c r="Z26" i="4"/>
  <c r="Y26" i="4"/>
  <c r="X26" i="4"/>
  <c r="W26" i="4"/>
  <c r="V26" i="4"/>
  <c r="U26" i="4"/>
  <c r="R31" i="4"/>
  <c r="Q31" i="4"/>
  <c r="P31" i="4"/>
  <c r="O31" i="4"/>
  <c r="N31" i="4"/>
  <c r="M31" i="4"/>
  <c r="L31" i="4"/>
  <c r="R30" i="4"/>
  <c r="Q30" i="4"/>
  <c r="P30" i="4"/>
  <c r="O30" i="4"/>
  <c r="N30" i="4"/>
  <c r="M30" i="4"/>
  <c r="L30" i="4"/>
  <c r="R29" i="4"/>
  <c r="Q29" i="4"/>
  <c r="P29" i="4"/>
  <c r="O29" i="4"/>
  <c r="N29" i="4"/>
  <c r="M29" i="4"/>
  <c r="L29" i="4"/>
  <c r="R28" i="4"/>
  <c r="Q28" i="4"/>
  <c r="P28" i="4"/>
  <c r="O28" i="4"/>
  <c r="N28" i="4"/>
  <c r="M28" i="4"/>
  <c r="L28" i="4"/>
  <c r="R27" i="4"/>
  <c r="Q27" i="4"/>
  <c r="P27" i="4"/>
  <c r="O27" i="4"/>
  <c r="N27" i="4"/>
  <c r="M27" i="4"/>
  <c r="L27" i="4"/>
  <c r="R26" i="4"/>
  <c r="Q26" i="4"/>
  <c r="P26" i="4"/>
  <c r="O26" i="4"/>
  <c r="N26" i="4"/>
  <c r="M26" i="4"/>
  <c r="L26" i="4"/>
  <c r="I31" i="4"/>
  <c r="H31" i="4"/>
  <c r="G31" i="4"/>
  <c r="F31" i="4"/>
  <c r="E31" i="4"/>
  <c r="D31" i="4"/>
  <c r="C31" i="4"/>
  <c r="I30" i="4"/>
  <c r="H30" i="4"/>
  <c r="G30" i="4"/>
  <c r="F30" i="4"/>
  <c r="E30" i="4"/>
  <c r="D30" i="4"/>
  <c r="C30" i="4"/>
  <c r="I29" i="4"/>
  <c r="H29" i="4"/>
  <c r="G29" i="4"/>
  <c r="F29" i="4"/>
  <c r="E29" i="4"/>
  <c r="D29" i="4"/>
  <c r="C29" i="4"/>
  <c r="I28" i="4"/>
  <c r="H28" i="4"/>
  <c r="G28" i="4"/>
  <c r="F28" i="4"/>
  <c r="E28" i="4"/>
  <c r="D28" i="4"/>
  <c r="C28" i="4"/>
  <c r="I27" i="4"/>
  <c r="H27" i="4"/>
  <c r="G27" i="4"/>
  <c r="F27" i="4"/>
  <c r="E27" i="4"/>
  <c r="D27" i="4"/>
  <c r="C27" i="4"/>
  <c r="I26" i="4"/>
  <c r="H26" i="4"/>
  <c r="G26" i="4"/>
  <c r="F26" i="4"/>
  <c r="E26" i="4"/>
  <c r="D26" i="4"/>
  <c r="C26" i="4"/>
  <c r="AD42" i="4"/>
  <c r="U42" i="4"/>
  <c r="L42" i="4"/>
  <c r="C42" i="4"/>
  <c r="AD33" i="4"/>
  <c r="U33" i="4"/>
  <c r="L33" i="4"/>
  <c r="C33" i="4"/>
  <c r="AD24" i="4"/>
  <c r="U24" i="4"/>
  <c r="L24" i="4"/>
  <c r="C24" i="4"/>
</calcChain>
</file>

<file path=xl/sharedStrings.xml><?xml version="1.0" encoding="utf-8"?>
<sst xmlns="http://schemas.openxmlformats.org/spreadsheetml/2006/main" count="112" uniqueCount="35">
  <si>
    <t>ΠΛΗΡΟΦΟΡΙΕΣ ΓΙΑ ΑΥΤΟ ΤΟ ΠΡΟΤΥΠΟ</t>
  </si>
  <si>
    <t>Παρακολούθηση σημαντικών ημερομηνιών και εισαγωγή σημειώσεων σε αυτό το Οικογενειακό ημερολόγιο.</t>
  </si>
  <si>
    <t>Προσαρμογή τίτλου ημερολογίου και επιλογή έτους.</t>
  </si>
  <si>
    <t>Το ημερολόγιο ενημερώνεται αυτομάτως κάθε μήνα.</t>
  </si>
  <si>
    <t>Σημείωση: </t>
  </si>
  <si>
    <t>Για να μάθετε περισσότερα σχετικά με τους πίνακες, πατήστε το πλήκτρο SHIFT και στη συνέχεια το F10 μέσα σε έναν πίνακα, επιλέξτε ΠΙΝΑΚΑΣ και κατόπιν επιλέξτε ΕΝΑΛΛΑΚΤΙΚΟ ΚΕΙΜΕΝΟ</t>
  </si>
  <si>
    <t>Δημιουργήστε ένα Οικογενειακό ημερολόγιο για οποιοδήποτε έτος σε αυτό το φύλλο εργασίας. Σε διάφορα κελιά αυτής της στήλης υπάρχουν χρήσιμες οδηγίες σχετικά με τον τρόπο χρήσης αυτού του φύλλου εργασίας. Η επόμενη οδηγία βρίσκεται στο κελί A3.</t>
  </si>
  <si>
    <t>Σημαντική ετικέτα ημερομηνιών βρίσκεται στο κελί D5 και ετικέτα σημειώσεων στο κελί U5. Εισαγάγετε σημαντικές ημερομηνίες στα κελιά D6 έως D20, εκδηλώσεις ή συμβάντα στα κελιά H6 έως H20 και σημειώσεις στα κελιά U6 έως U20. Η επόμενη οδηγία βρίσκεται στο κελί A23.</t>
  </si>
  <si>
    <t>Το ετήσιο ημερολόγιο βρίσκεται στα κελιά C24 έως AJ49, το ημερολόγιο του Ιανουαρίου στα κελιά C25 έως I31, το ημερολόγιο του Φεβρουαρίου στα κελιά L25 έως R31, το ημερολόγιο του Μαρτίου στα κελιά U25 έως AA31 και το ημερολόγιο του Απριλίου στα κελιά AD25 έως AJ31.</t>
  </si>
  <si>
    <t>Σε αυτή τη γραμμή βρίσκονται τα ονόματα των μηνών. Η ετικέτα του Ιανουαρίου βρίσκεται στο κελί C24, η ετικέτα του Φεβρουαρίου στο κελί L24, του Μαρτίου στο U24 και του Απριλίου στο AD24.</t>
  </si>
  <si>
    <t>Σε αυτή τη γραμμή βρίσκονται τα ονόματα των ημερών της εβδομάδας. Τα ονόματα των ημερών της εβδομάδας για τον μήνα Ιανουάριο βρίσκονται στα κελιά C25 έως I25, για τον Φεβρουάριο στα κελιά L25 έως R25, για τον Μάρτιο στα κελιά U25 έως AA25 και για τον Απρίλιο στα κελιά AD25 έως AJ25.</t>
  </si>
  <si>
    <t>Οι ημερομηνίες ενημερώνονται αυτόματα σε αυτή τη γραμμή. Οι ημερομηνίες του Ιανουαρίου βρίσκονται στα δεξιά κελιά, κελιά C26 έως I31, οι ημερομηνίες του Φεβρουαρίου στα κελιά L26 έως R31, οι ημερομηνίες του Μαρτίου στα κελιά U26 έως AA31 και του Απριλίου στα κελιά AD26 έως AJ31. Η επόμενη οδηγία βρίσκεται στο κελί A32.</t>
  </si>
  <si>
    <t>Το ημερολόγιο του Μαΐου βρίσκεται στα κελιά C34 έως I40, το ημερολόγιο του Ιουνίου στα κελιά L34 έως R40, το ημερολόγιο του Ιουλίου στα κελιά U34 έως AA40 και το ημερολόγιο του Αυγούστου στα κελιά AD34 έως AJ40.</t>
  </si>
  <si>
    <t>Σε αυτή τη γραμμή βρίσκονται τα ονόματα των μηνών. Η ετικέτα του Μαΐου βρίσκεται στο κελί C33, η ετικέτα του Ιουνίου στο κελί L33, του Ιουλίου στο U33 και του Αυγούστου στο AD33.</t>
  </si>
  <si>
    <t>Σε αυτή τη γραμμή βρίσκονται τα ονόματα των ημερών της εβδομάδας. Τα ονόματα των ημερών της εβδομάδας για τον μήνα Μάιο βρίσκονται στα κελιά C34 έως I34, για τον Ιούνιο στα κελιά L34 έως R34, για τον Ιούλιο στα κελιά U34 έως AA34 και για τον Αύγουστο στα κελιά AD34 έως AJ34.</t>
  </si>
  <si>
    <t>Οι ημερομηνίες ενημερώνονται αυτόματα σε αυτή τη γραμμή. Οι ημερομηνίες του Μαΐου βρίσκονται στα δεξιά κελιά, κελιά C35 έως I40, οι ημερομηνίες του Ιουνίου στα κελιά L35 έως R40, οι ημερομηνίες του Ιουλίου στα κελιά U35 έως AA35 και του Αυγούστου στα κελιά AD35 έως AJ40. Η επόμενη οδηγία βρίσκεται στο κελί A41.</t>
  </si>
  <si>
    <t>Το ημερολόγιο του Σεπτεμβρίου βρίσκεται στα κελιά C43 έως I49, το ημερολόγιο του Οκτωβρίου στα κελιά L43 έως R49, το ημερολόγιο του Νοεμβρίου στα κελιά U43 έως AA49 και το ημερολόγιο του Δεκεμβρίου στα κελιά AD43 έως AJ49.</t>
  </si>
  <si>
    <t>Σε αυτή τη γραμμή βρίσκονται τα ονόματα των μηνών. Η ετικέτα του Σεπτεμβρίου βρίσκεται στο κελί C42, η ετικέτα του Οκτωβρίου στο κελί L42, του Νοεμβρίου στο U42 και του Δεκεμβρίου στο AD42.</t>
  </si>
  <si>
    <t>Σε αυτή τη γραμμή βρίσκονται τα ονόματα των ημερών της εβδομάδας. Τα ονόματα των ημερών της εβδομάδας για τον μήνα Σεπτέμβριο βρίσκονται στα κελιά C43 έως I43, για τον Οκτώβριο στα κελιά L43 έως R43, για τον Νοέμβριο στα κελιά U43 έως AA43 και για το Δεκέμβριο στα κελιά AD43 έως AJ43.</t>
  </si>
  <si>
    <t>Οι ημερομηνίες ενημερώνονται αυτόματα σε αυτή τη γραμμή. Οι ημερομηνίες του Σεπτεμβρίου βρίσκονται στα δεξιά κελιά, κελιά C44 έως I49, οι ημερομηνίες του Οκτωβρίου στα κελιά L44 έως R49, οι ημερομηνίες του Νοεμβρίου στα κελιά U44 έως AA49 και του Δεκεμβρίου στα κελιά AD44 έως AJ49.</t>
  </si>
  <si>
    <t>Δευ</t>
  </si>
  <si>
    <t>Ημερολόγιο της οικογένειας Ιωάννου</t>
  </si>
  <si>
    <t>Σημαντικές ημερομηνίες</t>
  </si>
  <si>
    <t>Τετ</t>
  </si>
  <si>
    <t>Παρ</t>
  </si>
  <si>
    <t>Πρωτοχρονιά</t>
  </si>
  <si>
    <t>Γενέθλια Φίλιππου</t>
  </si>
  <si>
    <t>Σαβ</t>
  </si>
  <si>
    <t>Κυρ</t>
  </si>
  <si>
    <t>Σημειώσεις</t>
  </si>
  <si>
    <t>Συμβουλή: Χρησιμοποιήστε το κουμπί αυξομείωσης για να αλλάξετε το ημερολογιακό έτος σε αυτό το κελί.</t>
  </si>
  <si>
    <t>Τρι</t>
  </si>
  <si>
    <t>Πεμ</t>
  </si>
  <si>
    <t>Στη στήλη A του φύλλου εργασίας ΟΙΚΟΓΕΝΕΙΑΚΌ ΗΜΕΡΟΛΌΓΙΟ παρέχονται πρόσθετες οδηγίες. Αυτό το κείμενο είναι σκόπιμα κρυφό.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</si>
  <si>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Προσαρμογή του τίτλου του ημερολογίου στο κελί D3 και εισαγωγή του έτους στο κελί AE3. Στο κελί AL3 βρίσκεται συμβουλή. Η επόμενη οδηγία βρίσκεται στο κελί 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</si>
</sst>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
    <numFmt numFmtId="167" formatCode="mmmm"/>
  </numFmts>
  <fonts count="42" x14ac:knownFonts="1">
    <font>
      <sz val="10"/>
      <color theme="1"/>
      <name val="Calibri"/>
      <family val="2"/>
      <scheme val="minor"/>
    </font>
    <font>
      <sz val="11"/>
      <color theme="1"/>
      <name val="Calibri"/>
      <family val="2"/>
      <scheme val="minor"/>
    </font>
    <font>
      <sz val="11"/>
      <color theme="1"/>
      <name val="Calibri"/>
      <family val="2"/>
      <scheme val="minor"/>
    </font>
    <font>
      <b/>
      <sz val="12"/>
      <color theme="0"/>
      <name val="Cambria"/>
      <family val="4"/>
      <scheme val="major"/>
    </font>
    <font>
      <sz val="11"/>
      <color theme="1"/>
      <name val="Cambria"/>
      <family val="4"/>
      <scheme val="major"/>
    </font>
    <font>
      <sz val="11"/>
      <color rgb="FFFFFF00"/>
      <name val="Cambria"/>
      <family val="4"/>
      <scheme val="major"/>
    </font>
    <font>
      <sz val="10"/>
      <color rgb="FFFFFF00"/>
      <name val="Cambria"/>
      <family val="4"/>
      <scheme val="major"/>
    </font>
    <font>
      <sz val="10"/>
      <color theme="4"/>
      <name val="Cambria"/>
      <family val="4"/>
      <scheme val="major"/>
    </font>
    <font>
      <b/>
      <sz val="12"/>
      <color theme="1"/>
      <name val="Cambria"/>
      <family val="2"/>
      <scheme val="major"/>
    </font>
    <font>
      <sz val="9"/>
      <color theme="1"/>
      <name val="Calibri"/>
      <family val="2"/>
      <scheme val="minor"/>
    </font>
    <font>
      <sz val="10"/>
      <color theme="4"/>
      <name val="Calibri"/>
      <family val="2"/>
      <scheme val="minor"/>
    </font>
    <font>
      <sz val="11"/>
      <color theme="4"/>
      <name val="Cambria"/>
      <family val="4"/>
      <scheme val="major"/>
    </font>
    <font>
      <b/>
      <sz val="11.5"/>
      <color theme="1"/>
      <name val="Cambria"/>
      <family val="2"/>
      <scheme val="major"/>
    </font>
    <font>
      <b/>
      <sz val="11.5"/>
      <color theme="0" tint="-0.249977111117893"/>
      <name val="Calibri"/>
      <family val="2"/>
      <scheme val="minor"/>
    </font>
    <font>
      <b/>
      <sz val="12"/>
      <color theme="0"/>
      <name val="Cambria"/>
      <family val="1"/>
      <scheme val="major"/>
    </font>
    <font>
      <b/>
      <sz val="28"/>
      <color theme="0"/>
      <name val="Cambria"/>
      <family val="1"/>
      <scheme val="major"/>
    </font>
    <font>
      <sz val="10"/>
      <color theme="0"/>
      <name val="Calibri"/>
      <family val="2"/>
      <scheme val="minor"/>
    </font>
    <font>
      <sz val="11"/>
      <color theme="0"/>
      <name val="Cambria"/>
      <family val="4"/>
      <scheme val="major"/>
    </font>
    <font>
      <sz val="12"/>
      <color theme="0"/>
      <name val="Cambria"/>
      <family val="1"/>
      <scheme val="major"/>
    </font>
    <font>
      <sz val="12"/>
      <color theme="0"/>
      <name val="Cambria"/>
      <family val="4"/>
      <scheme val="major"/>
    </font>
    <font>
      <sz val="12"/>
      <color theme="0"/>
      <name val="Calibri"/>
      <family val="2"/>
      <scheme val="minor"/>
    </font>
    <font>
      <sz val="11"/>
      <name val="Calibri"/>
      <family val="2"/>
      <scheme val="minor"/>
    </font>
    <font>
      <b/>
      <sz val="11.5"/>
      <color theme="1" tint="0.34998626667073579"/>
      <name val="Calibri"/>
      <family val="2"/>
      <scheme val="minor"/>
    </font>
    <font>
      <b/>
      <sz val="13"/>
      <color theme="3"/>
      <name val="Calibri"/>
      <family val="2"/>
      <scheme val="minor"/>
    </font>
    <font>
      <b/>
      <sz val="13"/>
      <color theme="3" tint="-0.249977111117893"/>
      <name val="Calibri"/>
      <family val="2"/>
      <scheme val="minor"/>
    </font>
    <font>
      <b/>
      <sz val="11"/>
      <color theme="1"/>
      <name val="Calibri"/>
      <family val="2"/>
      <scheme val="minor"/>
    </font>
    <font>
      <sz val="11"/>
      <color theme="0"/>
      <name val="Calibri"/>
      <family val="2"/>
      <scheme val="minor"/>
    </font>
    <font>
      <sz val="11"/>
      <name val="Calibri"/>
      <family val="2"/>
    </font>
    <font>
      <sz val="10"/>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5">
    <fill>
      <patternFill patternType="none"/>
    </fill>
    <fill>
      <patternFill patternType="gray125"/>
    </fill>
    <fill>
      <patternFill patternType="solid">
        <fgColor theme="1" tint="0.14999847407452621"/>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style="thin">
        <color theme="0" tint="-0.14996795556505021"/>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1" fillId="0" borderId="0"/>
    <xf numFmtId="0" fontId="23" fillId="0" borderId="4"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7" applyNumberFormat="0" applyAlignment="0" applyProtection="0"/>
    <xf numFmtId="0" fontId="36" fillId="8" borderId="8" applyNumberFormat="0" applyAlignment="0" applyProtection="0"/>
    <xf numFmtId="0" fontId="37" fillId="8" borderId="7" applyNumberFormat="0" applyAlignment="0" applyProtection="0"/>
    <xf numFmtId="0" fontId="38" fillId="0" borderId="9" applyNumberFormat="0" applyFill="0" applyAlignment="0" applyProtection="0"/>
    <xf numFmtId="0" fontId="39" fillId="9" borderId="10" applyNumberFormat="0" applyAlignment="0" applyProtection="0"/>
    <xf numFmtId="0" fontId="40" fillId="0" borderId="0" applyNumberFormat="0" applyFill="0" applyBorder="0" applyAlignment="0" applyProtection="0"/>
    <xf numFmtId="0" fontId="28" fillId="10" borderId="11" applyNumberFormat="0" applyFont="0" applyAlignment="0" applyProtection="0"/>
    <xf numFmtId="0" fontId="41"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5">
    <xf numFmtId="0" fontId="0" fillId="0" borderId="0" xfId="0"/>
    <xf numFmtId="0" fontId="0" fillId="0" borderId="0" xfId="0" applyFont="1"/>
    <xf numFmtId="0" fontId="0" fillId="0" borderId="0" xfId="0" applyFont="1" applyFill="1" applyBorder="1"/>
    <xf numFmtId="0" fontId="3" fillId="2" borderId="0" xfId="0" applyFont="1" applyFill="1" applyAlignment="1">
      <alignment horizontal="left" indent="1"/>
    </xf>
    <xf numFmtId="0" fontId="10" fillId="2" borderId="0" xfId="0" applyFont="1" applyFill="1"/>
    <xf numFmtId="0" fontId="11" fillId="2" borderId="0" xfId="0" applyFont="1" applyFill="1"/>
    <xf numFmtId="0" fontId="7" fillId="2" borderId="0" xfId="0" applyFont="1" applyFill="1"/>
    <xf numFmtId="0" fontId="4" fillId="0" borderId="0" xfId="0" applyFont="1" applyFill="1"/>
    <xf numFmtId="0" fontId="7" fillId="0" borderId="0" xfId="0" applyFont="1" applyFill="1"/>
    <xf numFmtId="0" fontId="6" fillId="0" borderId="0" xfId="0" applyFont="1" applyFill="1"/>
    <xf numFmtId="0" fontId="5" fillId="0" borderId="0" xfId="0" applyFont="1" applyFill="1"/>
    <xf numFmtId="0" fontId="0" fillId="0" borderId="0" xfId="0" applyFill="1"/>
    <xf numFmtId="0" fontId="14" fillId="2" borderId="0" xfId="0" applyFont="1" applyFill="1"/>
    <xf numFmtId="0" fontId="7" fillId="2" borderId="0" xfId="0" applyFont="1" applyFill="1" applyAlignment="1"/>
    <xf numFmtId="0" fontId="16" fillId="2" borderId="0" xfId="0" applyFont="1" applyFill="1"/>
    <xf numFmtId="0" fontId="17" fillId="2" borderId="0" xfId="0" applyFont="1" applyFill="1"/>
    <xf numFmtId="0" fontId="18" fillId="2" borderId="0" xfId="0" applyFont="1" applyFill="1" applyAlignment="1">
      <alignment horizontal="left" indent="1"/>
    </xf>
    <xf numFmtId="0" fontId="19" fillId="2" borderId="0" xfId="0" applyFont="1" applyFill="1" applyAlignment="1">
      <alignment horizontal="left" indent="1"/>
    </xf>
    <xf numFmtId="0" fontId="19" fillId="2" borderId="0" xfId="0" applyFont="1" applyFill="1"/>
    <xf numFmtId="0" fontId="20" fillId="2" borderId="0" xfId="0" applyFont="1" applyFill="1"/>
    <xf numFmtId="0" fontId="16" fillId="0" borderId="0" xfId="0" applyFont="1"/>
    <xf numFmtId="0" fontId="22" fillId="0" borderId="0" xfId="0" applyFont="1" applyFill="1" applyBorder="1" applyAlignment="1">
      <alignment horizontal="center"/>
    </xf>
    <xf numFmtId="0" fontId="24" fillId="3" borderId="4" xfId="2" applyFont="1" applyFill="1" applyAlignment="1">
      <alignment horizontal="center"/>
    </xf>
    <xf numFmtId="0" fontId="0" fillId="0" borderId="0" xfId="0" applyAlignment="1">
      <alignment vertical="center"/>
    </xf>
    <xf numFmtId="0" fontId="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0" fillId="0" borderId="0" xfId="0" applyAlignment="1">
      <alignment wrapText="1"/>
    </xf>
    <xf numFmtId="0" fontId="17" fillId="2" borderId="0" xfId="0" applyFont="1" applyFill="1" applyAlignment="1">
      <alignment wrapText="1"/>
    </xf>
    <xf numFmtId="0" fontId="16" fillId="2" borderId="0" xfId="0" applyFont="1" applyFill="1" applyAlignment="1">
      <alignment wrapText="1"/>
    </xf>
    <xf numFmtId="0" fontId="27" fillId="0" borderId="0" xfId="0" applyFont="1" applyAlignment="1">
      <alignment wrapText="1"/>
    </xf>
    <xf numFmtId="0" fontId="8" fillId="0" borderId="3" xfId="0" applyNumberFormat="1" applyFont="1" applyFill="1" applyBorder="1" applyAlignment="1"/>
    <xf numFmtId="0" fontId="8" fillId="0" borderId="0" xfId="0" applyNumberFormat="1" applyFont="1" applyFill="1" applyBorder="1" applyAlignment="1"/>
    <xf numFmtId="0" fontId="13" fillId="0" borderId="3"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3" xfId="0" applyNumberFormat="1" applyFont="1" applyFill="1" applyBorder="1" applyAlignment="1">
      <alignment horizontal="center"/>
    </xf>
    <xf numFmtId="0" fontId="0" fillId="0" borderId="0" xfId="0" applyNumberFormat="1" applyFont="1" applyFill="1" applyBorder="1"/>
    <xf numFmtId="0" fontId="0" fillId="0" borderId="3" xfId="0" applyNumberFormat="1" applyFont="1" applyBorder="1"/>
    <xf numFmtId="0" fontId="0" fillId="0" borderId="0" xfId="0" applyNumberFormat="1" applyFont="1"/>
    <xf numFmtId="0" fontId="0" fillId="0" borderId="0" xfId="0" applyNumberFormat="1"/>
    <xf numFmtId="0" fontId="0" fillId="0" borderId="3" xfId="0" applyNumberFormat="1" applyBorder="1"/>
    <xf numFmtId="0" fontId="9" fillId="0" borderId="0" xfId="0" applyNumberFormat="1" applyFont="1"/>
    <xf numFmtId="166" fontId="0" fillId="0" borderId="0" xfId="0" applyNumberFormat="1" applyFont="1" applyFill="1" applyBorder="1" applyAlignment="1">
      <alignment horizontal="center"/>
    </xf>
    <xf numFmtId="0" fontId="1" fillId="0" borderId="0" xfId="0" applyFont="1" applyAlignment="1">
      <alignment vertical="center" wrapText="1"/>
    </xf>
    <xf numFmtId="167" fontId="12" fillId="0" borderId="0" xfId="0" applyNumberFormat="1" applyFont="1" applyFill="1" applyBorder="1" applyAlignment="1">
      <alignment horizontal="left"/>
    </xf>
    <xf numFmtId="0" fontId="7" fillId="0" borderId="0" xfId="0" applyFont="1" applyFill="1"/>
    <xf numFmtId="0" fontId="7" fillId="2" borderId="0" xfId="0" applyFont="1" applyFill="1"/>
    <xf numFmtId="0" fontId="7" fillId="2" borderId="0" xfId="0" applyFont="1" applyFill="1" applyAlignment="1"/>
    <xf numFmtId="14" fontId="7" fillId="2" borderId="0" xfId="0" applyNumberFormat="1" applyFont="1" applyFill="1" applyAlignment="1">
      <alignment horizontal="right" indent="1"/>
    </xf>
    <xf numFmtId="0" fontId="10" fillId="2" borderId="2" xfId="0" applyFont="1" applyFill="1" applyBorder="1"/>
    <xf numFmtId="0" fontId="16" fillId="0" borderId="0" xfId="0" applyFont="1" applyAlignment="1">
      <alignment horizontal="center" wrapText="1"/>
    </xf>
    <xf numFmtId="0" fontId="15" fillId="2" borderId="0" xfId="0" applyFont="1" applyFill="1" applyAlignment="1">
      <alignment horizontal="left" wrapText="1"/>
    </xf>
    <xf numFmtId="0" fontId="15" fillId="2" borderId="0" xfId="0" applyFont="1" applyFill="1" applyAlignment="1">
      <alignment horizontal="right" wrapText="1"/>
    </xf>
    <xf numFmtId="0" fontId="10" fillId="2" borderId="1" xfId="0" applyFont="1" applyFill="1" applyBorder="1"/>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2" builtinId="53" customBuiltin="1"/>
    <cellStyle name="Good" xfId="12" builtinId="26" customBuiltin="1"/>
    <cellStyle name="Heading 1" xfId="9"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7" builtinId="5" customBuiltin="1"/>
    <cellStyle name="Title" xfId="8" builtinId="15" customBuiltin="1"/>
    <cellStyle name="Total" xfId="23" builtinId="25" customBuiltin="1"/>
    <cellStyle name="Warning Text" xfId="20" builtinId="11" customBuiltin="1"/>
    <cellStyle name="Κανονικό 2" xfId="1" xr:uid="{00000000-0005-0000-0000-000001000000}"/>
  </cellStyles>
  <dxfs count="109">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AE$3" max="2999" min="1900" page="10" val="2019"/>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85725</xdr:rowOff>
    </xdr:from>
    <xdr:to>
      <xdr:col>36</xdr:col>
      <xdr:colOff>161925</xdr:colOff>
      <xdr:row>22</xdr:row>
      <xdr:rowOff>7239</xdr:rowOff>
    </xdr:to>
    <xdr:sp macro="" textlink="">
      <xdr:nvSpPr>
        <xdr:cNvPr id="2" name="Πλαίσιο πίνακα κιμωλίας" descr="Ξύλινο πλαίσιο πίνακα κιμωλίας">
          <a:extLst>
            <a:ext uri="{FF2B5EF4-FFF2-40B4-BE49-F238E27FC236}">
              <a16:creationId xmlns:a16="http://schemas.microsoft.com/office/drawing/2014/main" id="{00000000-0008-0000-0100-000002000000}"/>
            </a:ext>
          </a:extLst>
        </xdr:cNvPr>
        <xdr:cNvSpPr/>
      </xdr:nvSpPr>
      <xdr:spPr>
        <a:xfrm>
          <a:off x="266700" y="85725"/>
          <a:ext cx="9248775" cy="4188714"/>
        </a:xfrm>
        <a:prstGeom prst="frame">
          <a:avLst>
            <a:gd name="adj1" fmla="val 4776"/>
          </a:avLst>
        </a:prstGeom>
        <a:blipFill>
          <a:blip xmlns:r="http://schemas.openxmlformats.org/officeDocument/2006/relationships" r:embed="rId1">
            <a:extLst>
              <a:ext uri="{BEBA8EAE-BF5A-486C-A8C5-ECC9F3942E4B}">
                <a14:imgProps xmlns:a14="http://schemas.microsoft.com/office/drawing/2010/main">
                  <a14:imgLayer r:embed="rId2">
                    <a14:imgEffect>
                      <a14:artisticCrisscrossEtching/>
                    </a14:imgEffect>
                  </a14:imgLayer>
                </a14:imgProps>
              </a:ext>
            </a:extLst>
          </a:blip>
          <a:tile tx="0" ty="0" sx="100000" sy="100000" flip="none" algn="tl"/>
        </a:blipFill>
        <a:ln>
          <a:noFill/>
        </a:ln>
        <a:effectLst>
          <a:innerShdw blurRad="114300">
            <a:prstClr val="black"/>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twoCellAnchor editAs="oneCell">
    <xdr:from>
      <xdr:col>37</xdr:col>
      <xdr:colOff>9526</xdr:colOff>
      <xdr:row>2</xdr:row>
      <xdr:rowOff>104776</xdr:rowOff>
    </xdr:from>
    <xdr:to>
      <xdr:col>41</xdr:col>
      <xdr:colOff>19050</xdr:colOff>
      <xdr:row>3</xdr:row>
      <xdr:rowOff>0</xdr:rowOff>
    </xdr:to>
    <xdr:sp macro="" textlink="">
      <xdr:nvSpPr>
        <xdr:cNvPr id="4" name="Οδηγίες" descr="Συμβουλή: Χρησιμοποιήστε το κουμπί αυξομείωσης για να αλλάξετε το ημερολογιακό έτος">
          <a:extLst>
            <a:ext uri="{FF2B5EF4-FFF2-40B4-BE49-F238E27FC236}">
              <a16:creationId xmlns:a16="http://schemas.microsoft.com/office/drawing/2014/main" id="{00000000-0008-0000-0100-000004000000}"/>
            </a:ext>
          </a:extLst>
        </xdr:cNvPr>
        <xdr:cNvSpPr txBox="1"/>
      </xdr:nvSpPr>
      <xdr:spPr>
        <a:xfrm>
          <a:off x="8782051" y="552451"/>
          <a:ext cx="2447924"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r>
            <a:rPr lang="el" sz="1000" b="0" i="1">
              <a:solidFill>
                <a:schemeClr val="tx1">
                  <a:lumMod val="75000"/>
                  <a:lumOff val="25000"/>
                </a:schemeClr>
              </a:solidFill>
              <a:latin typeface="Calibri" panose="020F0502020204030204" pitchFamily="34" charset="0"/>
            </a:rPr>
            <a:t>Χρησιμοποιήστε το κουμπί αυξομείωσης για να αλλάξετε το ημερολογιακό έτος</a:t>
          </a:r>
        </a:p>
      </xdr:txBody>
    </xdr:sp>
    <xdr:clientData fPrintsWithSheet="0"/>
  </xdr:twoCellAnchor>
  <xdr:twoCellAnchor editAs="oneCell">
    <xdr:from>
      <xdr:col>18</xdr:col>
      <xdr:colOff>114300</xdr:colOff>
      <xdr:row>4</xdr:row>
      <xdr:rowOff>85725</xdr:rowOff>
    </xdr:from>
    <xdr:to>
      <xdr:col>18</xdr:col>
      <xdr:colOff>114300</xdr:colOff>
      <xdr:row>20</xdr:row>
      <xdr:rowOff>24765</xdr:rowOff>
    </xdr:to>
    <xdr:cxnSp macro="">
      <xdr:nvCxnSpPr>
        <xdr:cNvPr id="6" name="Διαχωριστική γραμμή πίνακα κιμωλίας" descr="Διαχωριστική γραμμή πίνακα κιμωλίας">
          <a:extLst>
            <a:ext uri="{FF2B5EF4-FFF2-40B4-BE49-F238E27FC236}">
              <a16:creationId xmlns:a16="http://schemas.microsoft.com/office/drawing/2014/main" id="{00000000-0008-0000-0100-000006000000}"/>
            </a:ext>
          </a:extLst>
        </xdr:cNvPr>
        <xdr:cNvCxnSpPr/>
      </xdr:nvCxnSpPr>
      <xdr:spPr>
        <a:xfrm>
          <a:off x="4343400" y="1076325"/>
          <a:ext cx="0" cy="2834640"/>
        </a:xfrm>
        <a:prstGeom prst="line">
          <a:avLst/>
        </a:prstGeom>
        <a:ln w="3175">
          <a:solidFill>
            <a:schemeClr val="accent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0</xdr:colOff>
          <xdr:row>2</xdr:row>
          <xdr:rowOff>85725</xdr:rowOff>
        </xdr:from>
        <xdr:to>
          <xdr:col>35</xdr:col>
          <xdr:colOff>152400</xdr:colOff>
          <xdr:row>2</xdr:row>
          <xdr:rowOff>390525</xdr:rowOff>
        </xdr:to>
        <xdr:sp macro="" textlink="">
          <xdr:nvSpPr>
            <xdr:cNvPr id="1025" name="Κουμπί αυξομείωσης" descr="Χρησιμοποιήστε το κουμπί αυξομείωσης για να αλλάξετε το ημερολογιακό έτος ή αλλάξτε το έτος στο κελί AE3."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84D8F-5E57-4031-AB3B-95BABC13017E}" name="Ιανουάριος" displayName="Ιανουάριος" ref="C25:I31" totalsRowShown="0" headerRowDxfId="107" dataDxfId="106">
  <autoFilter ref="C25:I31" xr:uid="{1ADE8804-B0AD-4D11-994B-A0B41F6BA2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197DA7-A53D-40E2-83EB-11047B8FB9A1}" name="Δευ" dataDxfId="105"/>
    <tableColumn id="2" xr3:uid="{D28A6F25-5E4C-4F17-88ED-16968913DBE9}" name="Τρι" dataDxfId="104"/>
    <tableColumn id="3" xr3:uid="{BB2355F6-BB28-486C-8D20-834DCACD4F3F}" name="Τετ" dataDxfId="103"/>
    <tableColumn id="4" xr3:uid="{50E92CC5-40CA-4805-9BB5-CE0DB8786693}" name="Πεμ" dataDxfId="102"/>
    <tableColumn id="5" xr3:uid="{E4BB72AD-4D9E-41F4-90A0-D41C1000188D}" name="Παρ" dataDxfId="101"/>
    <tableColumn id="6" xr3:uid="{2B371CF3-31DE-453E-9B23-86C0A18DD970}" name="Σαβ" dataDxfId="100"/>
    <tableColumn id="7" xr3:uid="{66ED2259-FB70-4D39-BDC5-24C72D11CFAF}" name="Κυρ" dataDxfId="99"/>
  </tableColumns>
  <tableStyleInfo showFirstColumn="0" showLastColumn="0" showRowStripes="0" showColumnStripes="0"/>
  <extLst>
    <ext xmlns:x14="http://schemas.microsoft.com/office/spreadsheetml/2009/9/main" uri="{504A1905-F514-4f6f-8877-14C23A59335A}">
      <x14:table altTextSummary="Το ημερολόγιο Ιανουαρίου και η ημέρα της εβδομάδας υπολογίζονται αυτόματα για το έτος που έχει εισαχθεί στο κελί AE3 σε αυτόν τον πίνακα"/>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9AB6E0-CD0E-4829-AEC6-6555470351F2}" name="Μάιος" displayName="Μάιος" ref="C34:I40" totalsRowShown="0" headerRowDxfId="26" dataDxfId="25">
  <autoFilter ref="C34:I40" xr:uid="{DD84EE09-28A1-495B-AAF7-8A0DC4C4308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B5F498-A896-471E-B854-83E1F5569372}" name="Δευ" dataDxfId="24"/>
    <tableColumn id="2" xr3:uid="{BA329B39-24F6-49D6-B18B-B0D068298D8D}" name="Τρι" dataDxfId="23"/>
    <tableColumn id="3" xr3:uid="{C799F152-9858-4AF4-A0FF-8FCA81C8D628}" name="Τετ" dataDxfId="22"/>
    <tableColumn id="4" xr3:uid="{E983E442-3CDE-46FF-8F09-DAE022ADCC87}" name="Πεμ" dataDxfId="21"/>
    <tableColumn id="5" xr3:uid="{8149405D-CCBC-4B4B-85BE-1A4FF328E013}" name="Παρ" dataDxfId="20"/>
    <tableColumn id="6" xr3:uid="{9C43832F-4334-4B42-B414-EFF19262FEE6}" name="Σαβ" dataDxfId="19"/>
    <tableColumn id="7" xr3:uid="{9AF096CA-BE9E-4E1D-838B-C9706D1EF82D}" name="Κυρ" dataDxfId="18"/>
  </tableColumns>
  <tableStyleInfo showFirstColumn="0" showLastColumn="0" showRowStripes="0" showColumnStripes="0"/>
  <extLst>
    <ext xmlns:x14="http://schemas.microsoft.com/office/spreadsheetml/2009/9/main" uri="{504A1905-F514-4f6f-8877-14C23A59335A}">
      <x14:table altTextSummary="Το ημερολόγιο Μαΐου και η ημέρα της εβδομάδας υπολογίζονται αυτόματα για το έτος που έχει εισαχθεί στο κελί AE3 σε αυτόν τον πίνακα"/>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C1C30F-F899-4F2F-ACC1-9E735A2D638E}" name="Ιούνιος" displayName="Ιούνιος" ref="L34:R40" totalsRowShown="0" headerRowDxfId="17" dataDxfId="16">
  <autoFilter ref="L34:R40" xr:uid="{06E6625D-5B44-4419-B810-7FC21D452B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503938C-7986-49FF-9501-DDC17B342FAA}" name="Δευ" dataDxfId="15"/>
    <tableColumn id="2" xr3:uid="{D09E41EB-4C62-4845-BE36-E7C6C3889C0C}" name="Τρι" dataDxfId="14"/>
    <tableColumn id="3" xr3:uid="{7E15A4CB-F43F-4EBE-BA7C-AF20ECC6CFCF}" name="Τετ" dataDxfId="13"/>
    <tableColumn id="4" xr3:uid="{FB6E5EE0-423F-4A55-9060-8B0B30DC7B4C}" name="Πεμ" dataDxfId="12"/>
    <tableColumn id="5" xr3:uid="{C7F55345-04C4-4F39-ADF6-BE38EF870C9A}" name="Παρ" dataDxfId="11"/>
    <tableColumn id="6" xr3:uid="{89E766D5-3601-41EB-A409-D3C988BFEBDC}" name="Σαβ" dataDxfId="10"/>
    <tableColumn id="7" xr3:uid="{B37A6A8B-9721-42FA-8CA0-0914B15D5A98}" name="Κυρ" dataDxfId="9"/>
  </tableColumns>
  <tableStyleInfo showFirstColumn="0" showLastColumn="0" showRowStripes="0" showColumnStripes="0"/>
  <extLst>
    <ext xmlns:x14="http://schemas.microsoft.com/office/spreadsheetml/2009/9/main" uri="{504A1905-F514-4f6f-8877-14C23A59335A}">
      <x14:table altTextSummary="Το ημερολόγιο Ιουνίου και η ημέρα της εβδομάδας υπολογίζονται αυτόματα για το έτος που έχει εισαχθεί στο κελί AE3 σε αυτόν τον πίνακα"/>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F8228F-878A-4314-8FAB-11CFA7BBDCCE}" name="Ιούλιος" displayName="Ιούλιος" ref="U34:AA40" totalsRowShown="0" headerRowDxfId="8" dataDxfId="7">
  <autoFilter ref="U34:AA40" xr:uid="{9393EAC2-153E-44A1-8C75-70195AD060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4AB094-7893-4603-B8E4-15FF6D7C848C}" name="Δευ" dataDxfId="6"/>
    <tableColumn id="2" xr3:uid="{84C699AB-6496-441A-B237-2EB283CEFEAE}" name="Τρι" dataDxfId="5"/>
    <tableColumn id="3" xr3:uid="{F183BF59-9DC2-4398-81DB-F0438980A67D}" name="Τετ" dataDxfId="4"/>
    <tableColumn id="4" xr3:uid="{57B4D1AE-A132-42AB-B0DA-DFFC07D5E12F}" name="Πεμ" dataDxfId="3"/>
    <tableColumn id="5" xr3:uid="{99F0B57B-81B2-4F58-814B-9AF63612A63B}" name="Παρ" dataDxfId="2"/>
    <tableColumn id="6" xr3:uid="{85194B0F-B914-42E3-9849-D706E0596F18}" name="Σαβ" dataDxfId="1"/>
    <tableColumn id="7" xr3:uid="{D5875EA9-3BE5-41A0-8B63-BDE1DE894F6A}" name="Κυρ" dataDxfId="0"/>
  </tableColumns>
  <tableStyleInfo showFirstColumn="0" showLastColumn="0" showRowStripes="0" showColumnStripes="0"/>
  <extLst>
    <ext xmlns:x14="http://schemas.microsoft.com/office/spreadsheetml/2009/9/main" uri="{504A1905-F514-4f6f-8877-14C23A59335A}">
      <x14:table altTextSummary="Το ημερολόγιο Ιουλίου και η ημέρα της εβδομάδας υπολογίζονται αυτόματα για το έτος που έχει εισαχθεί στο κελί AE3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1B8811-C173-43D0-81E6-C30611F9E48C}" name="Φεβρουάριος" displayName="Φεβρουάριος" ref="L25:R31" totalsRowShown="0" headerRowDxfId="98" dataDxfId="97">
  <autoFilter ref="L25:R31" xr:uid="{09FFEE6B-010F-48D3-B7C4-7E92ACC16B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ED18BE3-3587-499C-9504-874D29C247A0}" name="Δευ" dataDxfId="96"/>
    <tableColumn id="2" xr3:uid="{A205A52F-8E37-498A-A5CC-6FD0732AF131}" name="Τρι" dataDxfId="95"/>
    <tableColumn id="3" xr3:uid="{4F8A4A4F-781E-4A2F-9EF3-0FF67EE2444C}" name="Τετ" dataDxfId="94"/>
    <tableColumn id="4" xr3:uid="{CDAFA5B3-2779-483C-99FC-75278781B8FD}" name="Πεμ" dataDxfId="93"/>
    <tableColumn id="5" xr3:uid="{C5B99975-7BB5-4A5D-8222-AC94AE515D3A}" name="Παρ" dataDxfId="92"/>
    <tableColumn id="6" xr3:uid="{5AF46251-0E40-4F5B-94D6-BDC11EC73FDB}" name="Σαβ" dataDxfId="91"/>
    <tableColumn id="7" xr3:uid="{658ADFA5-E083-46E9-B4B2-6F07BA9C7140}" name="Κυρ" dataDxfId="90"/>
  </tableColumns>
  <tableStyleInfo showFirstColumn="0" showLastColumn="0" showRowStripes="0" showColumnStripes="0"/>
  <extLst>
    <ext xmlns:x14="http://schemas.microsoft.com/office/spreadsheetml/2009/9/main" uri="{504A1905-F514-4f6f-8877-14C23A59335A}">
      <x14:table altTextSummary="Το ημερολόγιο Φεβρουαρίου και η ημέρα της εβδομάδας υπολογίζονται αυτόματα για το έτος που έχει εισαχθεί στο κελί AE3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D92657-C237-4754-BCC7-2602796838F9}" name="Μάρτιος" displayName="Μάρτιος" ref="U25:AA31" totalsRowShown="0" headerRowDxfId="89" dataDxfId="88">
  <autoFilter ref="U25:AA31" xr:uid="{B456D373-3115-41EB-A162-40F83720CC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069E1A-70FC-4342-918B-8E6B20A93356}" name="Δευ" dataDxfId="87"/>
    <tableColumn id="2" xr3:uid="{1976C28A-BF43-4F82-B3A1-179B4B4AF804}" name="Τρι" dataDxfId="86"/>
    <tableColumn id="3" xr3:uid="{DFDBD758-6531-462B-9AE8-3686E98FFCA9}" name="Τετ" dataDxfId="85"/>
    <tableColumn id="4" xr3:uid="{3AA99097-3DF7-4398-A496-FF080F2CE97E}" name="Πεμ" dataDxfId="84"/>
    <tableColumn id="5" xr3:uid="{0E76D483-C95C-4DD9-9CAE-A97C8544598B}" name="Παρ" dataDxfId="83"/>
    <tableColumn id="6" xr3:uid="{7D921C56-69EB-4ABA-9B90-EA9F831DCC34}" name="Σαβ" dataDxfId="82"/>
    <tableColumn id="7" xr3:uid="{03450A21-A6C8-4854-B72B-E981E5FC9DC9}" name="Κυρ" dataDxfId="81"/>
  </tableColumns>
  <tableStyleInfo showFirstColumn="0" showLastColumn="0" showRowStripes="0" showColumnStripes="0"/>
  <extLst>
    <ext xmlns:x14="http://schemas.microsoft.com/office/spreadsheetml/2009/9/main" uri="{504A1905-F514-4f6f-8877-14C23A59335A}">
      <x14:table altTextSummary="Το ημερολόγιο Μαρτίου και η ημέρα της εβδομάδας υπολογίζονται αυτόματα για το έτος που έχει εισαχθεί στο κελί AE3 σε αυτόν τον πίνακ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87589-C009-49EB-AFDC-257881EDD147}" name="Απρίλιος" displayName="Απρίλιος" ref="AD25:AJ31" totalsRowShown="0" headerRowDxfId="80" dataDxfId="79">
  <autoFilter ref="AD25:AJ31" xr:uid="{8BFC6485-6E26-4A91-8066-650E029D3F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EEF355-B82A-4D6F-B450-C6D068838F44}" name="Δευ" dataDxfId="78"/>
    <tableColumn id="2" xr3:uid="{0221955E-CD3B-479A-BF28-D0EB57D80A7C}" name="Τρι" dataDxfId="77"/>
    <tableColumn id="3" xr3:uid="{273B5508-3FFE-4EFC-8827-E1E9731A6D7E}" name="Τετ" dataDxfId="76"/>
    <tableColumn id="4" xr3:uid="{7F787E39-16E5-49DD-AA24-872C926B911A}" name="Πεμ" dataDxfId="75"/>
    <tableColumn id="5" xr3:uid="{8AAAF603-B5C0-498D-9D55-5F9E7E387865}" name="Παρ" dataDxfId="74"/>
    <tableColumn id="6" xr3:uid="{79472EDD-BC97-4C5A-A27E-F1390E092491}" name="Σαβ" dataDxfId="73"/>
    <tableColumn id="7" xr3:uid="{85A34A75-8BEB-40C8-9A1F-62A4F246DB22}" name="Κυρ" dataDxfId="72"/>
  </tableColumns>
  <tableStyleInfo showFirstColumn="0" showLastColumn="0" showRowStripes="0" showColumnStripes="0"/>
  <extLst>
    <ext xmlns:x14="http://schemas.microsoft.com/office/spreadsheetml/2009/9/main" uri="{504A1905-F514-4f6f-8877-14C23A59335A}">
      <x14:table altTextSummary="Το ημερολόγιο Απριλίου και η ημέρα της εβδομάδας υπολογίζονται αυτόματα για το έτος που έχει εισαχθεί στο κελί AE3 σε αυτόν τον πίνακ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BF5564-BB5A-4618-B4DB-982512EAFB11}" name="Αύγουστος" displayName="Αύγουστος" ref="AD34:AJ40" totalsRowShown="0" headerRowDxfId="71" dataDxfId="70">
  <autoFilter ref="AD34:AJ40" xr:uid="{5719ADA1-9BC9-4D98-B98F-4D6D202456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67B3F8E-C14A-47E8-8002-E8A7D40C3E27}" name="Δευ" dataDxfId="69"/>
    <tableColumn id="2" xr3:uid="{01DDCFDC-70E0-489A-AAAE-CD22902F985B}" name="Τρι" dataDxfId="68"/>
    <tableColumn id="3" xr3:uid="{6CBD51C1-76AC-4F6D-BE33-4C9402A220A5}" name="Τετ" dataDxfId="67"/>
    <tableColumn id="4" xr3:uid="{EC58AF9D-EB3F-4E1D-8E68-2B1EF525DBAB}" name="Πεμ" dataDxfId="66"/>
    <tableColumn id="5" xr3:uid="{C367D5EF-1033-48E8-A2C7-4068935677BF}" name="Παρ" dataDxfId="65"/>
    <tableColumn id="6" xr3:uid="{219986D6-6C09-4E7C-B268-689E81800E13}" name="Σαβ" dataDxfId="64"/>
    <tableColumn id="7" xr3:uid="{B02FE3BD-CE1D-4250-99CE-0DB5D42E3E4D}" name="Κυρ" dataDxfId="63"/>
  </tableColumns>
  <tableStyleInfo showFirstColumn="0" showLastColumn="0" showRowStripes="0" showColumnStripes="0"/>
  <extLst>
    <ext xmlns:x14="http://schemas.microsoft.com/office/spreadsheetml/2009/9/main" uri="{504A1905-F514-4f6f-8877-14C23A59335A}">
      <x14:table altTextSummary="Το ημερολόγιο Αυγούστου και η ημέρα της εβδομάδας υπολογίζονται αυτόματα για το έτος που έχει εισαχθεί στο κελί AE3 σε αυτόν τον πίνακα"/>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FF5790-842E-4103-BC29-B54ACD26D025}" name="Δεκέμβριος" displayName="Δεκέμβριος" ref="AD43:AJ49" totalsRowShown="0" headerRowDxfId="62" dataDxfId="61">
  <autoFilter ref="AD43:AJ49" xr:uid="{CEC5793F-6ABD-47F5-97E3-AA946FC68D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CB8969-BEA3-4624-979E-E1374078F18D}" name="Δευ" dataDxfId="60"/>
    <tableColumn id="2" xr3:uid="{DCB993F9-E5E9-4213-9C84-46F6E62105D7}" name="Τρι" dataDxfId="59"/>
    <tableColumn id="3" xr3:uid="{ED7C5EA4-3B5B-404A-99A0-AD0C523D02E8}" name="Τετ" dataDxfId="58"/>
    <tableColumn id="4" xr3:uid="{35FA642E-79F1-4B64-ACDB-3AB30A01BB43}" name="Πεμ" dataDxfId="57"/>
    <tableColumn id="5" xr3:uid="{9119F847-2CFB-4518-954A-408F67803C6D}" name="Παρ" dataDxfId="56"/>
    <tableColumn id="6" xr3:uid="{CFC3B963-A43F-4B9E-A411-25CF38B5B8FB}" name="Σαβ" dataDxfId="55"/>
    <tableColumn id="7" xr3:uid="{6773B7AD-6C98-4B11-ACCC-958503B6DC12}" name="Κυρ" dataDxfId="54"/>
  </tableColumns>
  <tableStyleInfo showFirstColumn="0" showLastColumn="0" showRowStripes="0" showColumnStripes="0"/>
  <extLst>
    <ext xmlns:x14="http://schemas.microsoft.com/office/spreadsheetml/2009/9/main" uri="{504A1905-F514-4f6f-8877-14C23A59335A}">
      <x14:table altTextSummary="Το ημερολόγιο Δεκεμβρίου και η ημέρα της εβδομάδας υπολογίζονται αυτόματα για το έτος που έχει εισαχθεί στο κελί AE3 σε αυτόν τον πίνακα"/>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CAB4FC-D90C-41D6-90D6-EFB979E90C77}" name="Νοέμβριος" displayName="Νοέμβριος" ref="U43:AA49" totalsRowShown="0" headerRowDxfId="53" dataDxfId="52">
  <autoFilter ref="U43:AA49" xr:uid="{D2B6EA8E-438C-46C4-92D4-1A158BB89E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3919A4-2344-4CC2-99FA-245A55B3424B}" name="Δευ" dataDxfId="51"/>
    <tableColumn id="2" xr3:uid="{AA21C15B-CFEE-4282-AC89-A2518C48FE57}" name="Τρι" dataDxfId="50"/>
    <tableColumn id="3" xr3:uid="{50DEF649-6E83-425F-B0F7-9FB8FE7EBB63}" name="Τετ" dataDxfId="49"/>
    <tableColumn id="4" xr3:uid="{2FE2FBD4-4B90-4F5C-A8AE-A8CEA2DD5861}" name="Πεμ" dataDxfId="48"/>
    <tableColumn id="5" xr3:uid="{B65AFF60-D315-4718-AF6E-4F26244C19DF}" name="Παρ" dataDxfId="47"/>
    <tableColumn id="6" xr3:uid="{E8D0DE96-B2CD-47F6-94B9-529A472368BA}" name="Σαβ" dataDxfId="46"/>
    <tableColumn id="7" xr3:uid="{61C86030-ECA7-41C7-A52D-7CF24741A743}" name="Κυρ" dataDxfId="45"/>
  </tableColumns>
  <tableStyleInfo showFirstColumn="0" showLastColumn="0" showRowStripes="0" showColumnStripes="0"/>
  <extLst>
    <ext xmlns:x14="http://schemas.microsoft.com/office/spreadsheetml/2009/9/main" uri="{504A1905-F514-4f6f-8877-14C23A59335A}">
      <x14:table altTextSummary="Το ημερολόγιο Νοεμβρίου και η ημέρα της εβδομάδας υπολογίζονται αυτόματα για το έτος που έχει εισαχθεί στο κελί AE3 σε αυτόν τον πίνακα"/>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9240A08-42CE-49FA-A2A4-AF37C3C91937}" name="Οκτώβριος" displayName="Οκτώβριος" ref="L43:R49" totalsRowShown="0" headerRowDxfId="44" dataDxfId="43">
  <autoFilter ref="L43:R49" xr:uid="{190FC243-D4ED-4031-BD65-2508A4CC43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59FE53-B080-4347-851C-F1E6DF868D1E}" name="Δευ" dataDxfId="42"/>
    <tableColumn id="2" xr3:uid="{58818C2A-A8BB-4BEE-A471-DDCB2289F220}" name="Τρι" dataDxfId="41"/>
    <tableColumn id="3" xr3:uid="{38A99EE2-D9B0-471F-B412-28E7BA093F28}" name="Τετ" dataDxfId="40"/>
    <tableColumn id="4" xr3:uid="{E8BBD341-C110-4365-902F-BF128A3818B7}" name="Πεμ" dataDxfId="39"/>
    <tableColumn id="5" xr3:uid="{AECC25E7-B42C-47DE-AC99-4E3039CC4F71}" name="Παρ" dataDxfId="38"/>
    <tableColumn id="6" xr3:uid="{2A622645-E1EE-49EF-9B76-A5C8939E6835}" name="Σαβ" dataDxfId="37"/>
    <tableColumn id="7" xr3:uid="{DEF76847-D46C-406F-9AAB-FEC40A323551}" name="Κυρ" dataDxfId="36"/>
  </tableColumns>
  <tableStyleInfo showFirstColumn="0" showLastColumn="0" showRowStripes="0" showColumnStripes="0"/>
  <extLst>
    <ext xmlns:x14="http://schemas.microsoft.com/office/spreadsheetml/2009/9/main" uri="{504A1905-F514-4f6f-8877-14C23A59335A}">
      <x14:table altTextSummary="Το ημερολόγιο Οκτωβρίου και η ημέρα της εβδομάδας υπολογίζονται αυτόματα για το έτος που έχει εισαχθεί στο κελί AE3 σε αυτόν τον πίνακα"/>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D64E12-997B-4486-8A95-99D21B562D39}" name="Σεπτέμβριος" displayName="Σεπτέμβριος" ref="C43:I49" totalsRowShown="0" headerRowDxfId="35" dataDxfId="34">
  <autoFilter ref="C43:I49" xr:uid="{3F5C9226-4DD1-491C-AC86-DA42A4632E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BBC02D-CAFF-4F4E-8247-8C60842E4E75}" name="Δευ" dataDxfId="33"/>
    <tableColumn id="2" xr3:uid="{5C3756F3-44FD-4E9C-98D1-C798168ABA12}" name="Τρι" dataDxfId="32"/>
    <tableColumn id="3" xr3:uid="{D23E7CE4-63A9-46CF-A6CA-8AB7B4338DE2}" name="Τετ" dataDxfId="31"/>
    <tableColumn id="4" xr3:uid="{C18943D6-8975-4A03-9EFA-1A748AC4727A}" name="Πεμ" dataDxfId="30"/>
    <tableColumn id="5" xr3:uid="{8FB9889B-D0CF-4FE9-8A62-5B7B1FE7C4A9}" name="Παρ" dataDxfId="29"/>
    <tableColumn id="6" xr3:uid="{B1B5B5E1-3349-4348-8E65-46C36ADC9DFB}" name="Σαβ" dataDxfId="28"/>
    <tableColumn id="7" xr3:uid="{94CDB875-64F6-4E7A-A810-55D75100150A}" name="Κυρ" dataDxfId="27"/>
  </tableColumns>
  <tableStyleInfo showFirstColumn="0" showLastColumn="0" showRowStripes="0" showColumnStripes="0"/>
  <extLst>
    <ext xmlns:x14="http://schemas.microsoft.com/office/spreadsheetml/2009/9/main" uri="{504A1905-F514-4f6f-8877-14C23A59335A}">
      <x14:table altTextSummary="Το ημερολόγιο Σεπτεμβρίου και η ημέρα της εβδομάδας υπολογίζονται αυτόματα για το έτος που έχει εισαχθεί στο κελί AE3 σε αυτόν τον πίνακα"/>
    </ext>
  </extLst>
</table>
</file>

<file path=xl/theme/theme1.xml><?xml version="1.0" encoding="utf-8"?>
<a:theme xmlns:a="http://schemas.openxmlformats.org/drawingml/2006/main" name="9_calendar">
  <a:themeElements>
    <a:clrScheme name="Family Calendar 2">
      <a:dk1>
        <a:sysClr val="windowText" lastClr="000000"/>
      </a:dk1>
      <a:lt1>
        <a:sysClr val="window" lastClr="FFFFFF"/>
      </a:lt1>
      <a:dk2>
        <a:srgbClr val="3E3D2D"/>
      </a:dk2>
      <a:lt2>
        <a:srgbClr val="FFFFFF"/>
      </a:lt2>
      <a:accent1>
        <a:srgbClr val="FFF078"/>
      </a:accent1>
      <a:accent2>
        <a:srgbClr val="99FF66"/>
      </a:accent2>
      <a:accent3>
        <a:srgbClr val="FF99FF"/>
      </a:accent3>
      <a:accent4>
        <a:srgbClr val="92E0F7"/>
      </a:accent4>
      <a:accent5>
        <a:srgbClr val="FFCB92"/>
      </a:accent5>
      <a:accent6>
        <a:srgbClr val="CC99FF"/>
      </a:accent6>
      <a:hlink>
        <a:srgbClr val="BBA600"/>
      </a:hlink>
      <a:folHlink>
        <a:srgbClr val="A45600"/>
      </a:folHlink>
    </a:clrScheme>
    <a:fontScheme name="Custom 7">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E230F-273C-45E9-9C80-355F4F860AE9}">
  <sheetPr>
    <tabColor theme="1" tint="0.34998626667073579"/>
  </sheetPr>
  <dimension ref="B1:B9"/>
  <sheetViews>
    <sheetView showGridLines="0" tabSelected="1" workbookViewId="0"/>
  </sheetViews>
  <sheetFormatPr defaultRowHeight="12.75" x14ac:dyDescent="0.2"/>
  <cols>
    <col min="1" max="1" width="2.7109375" customWidth="1"/>
    <col min="2" max="2" width="85.140625" customWidth="1"/>
    <col min="3" max="3" width="2.7109375" customWidth="1"/>
  </cols>
  <sheetData>
    <row r="1" spans="2:2" ht="18" thickBot="1" x14ac:dyDescent="0.35">
      <c r="B1" s="22" t="s">
        <v>0</v>
      </c>
    </row>
    <row r="2" spans="2:2" ht="52.5" customHeight="1" thickTop="1" x14ac:dyDescent="0.2">
      <c r="B2" s="44" t="s">
        <v>1</v>
      </c>
    </row>
    <row r="3" spans="2:2" s="23" customFormat="1" ht="30" customHeight="1" x14ac:dyDescent="0.2">
      <c r="B3" s="24" t="s">
        <v>2</v>
      </c>
    </row>
    <row r="4" spans="2:2" s="23" customFormat="1" ht="30" customHeight="1" x14ac:dyDescent="0.2">
      <c r="B4" s="24" t="s">
        <v>3</v>
      </c>
    </row>
    <row r="5" spans="2:2" s="23" customFormat="1" ht="15" x14ac:dyDescent="0.2">
      <c r="B5" s="25" t="s">
        <v>4</v>
      </c>
    </row>
    <row r="6" spans="2:2" ht="66.75" customHeight="1" x14ac:dyDescent="0.2">
      <c r="B6" s="44" t="s">
        <v>33</v>
      </c>
    </row>
    <row r="7" spans="2:2" ht="45" x14ac:dyDescent="0.25">
      <c r="B7" s="31" t="s">
        <v>5</v>
      </c>
    </row>
    <row r="9" spans="2:2" ht="15" x14ac:dyDescent="0.2">
      <c r="B9"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AN50"/>
  <sheetViews>
    <sheetView showGridLines="0" zoomScaleNormal="100" workbookViewId="0"/>
  </sheetViews>
  <sheetFormatPr defaultRowHeight="12.75" x14ac:dyDescent="0.2"/>
  <cols>
    <col min="1" max="1" width="3.42578125" style="20" customWidth="1"/>
    <col min="2" max="2" width="3.140625" customWidth="1"/>
    <col min="3" max="9" width="4.28515625" customWidth="1"/>
    <col min="10" max="11" width="2.28515625" customWidth="1"/>
    <col min="12" max="18" width="4.28515625" customWidth="1"/>
    <col min="19" max="20" width="2.28515625" customWidth="1"/>
    <col min="21" max="27" width="4.28515625" customWidth="1"/>
    <col min="28" max="29" width="2.28515625" customWidth="1"/>
    <col min="30" max="36" width="4.28515625" customWidth="1"/>
    <col min="37" max="37" width="3.28515625" customWidth="1"/>
  </cols>
  <sheetData>
    <row r="1" spans="1:40" ht="20.25" customHeight="1" x14ac:dyDescent="0.2">
      <c r="A1" s="26" t="s">
        <v>6</v>
      </c>
    </row>
    <row r="2" spans="1:40" ht="15" customHeight="1" x14ac:dyDescent="0.2">
      <c r="C2" s="14"/>
      <c r="D2" s="14"/>
      <c r="E2" s="15"/>
      <c r="F2" s="15"/>
      <c r="G2" s="15"/>
      <c r="H2" s="15"/>
      <c r="I2" s="15"/>
      <c r="J2" s="15"/>
      <c r="K2" s="15"/>
      <c r="L2" s="15"/>
      <c r="M2" s="15"/>
      <c r="N2" s="14"/>
      <c r="O2" s="14"/>
      <c r="P2" s="14"/>
      <c r="Q2" s="14"/>
      <c r="R2" s="14"/>
      <c r="S2" s="14"/>
      <c r="T2" s="14"/>
      <c r="U2" s="14"/>
      <c r="V2" s="14"/>
      <c r="W2" s="14"/>
      <c r="X2" s="14"/>
      <c r="Y2" s="14"/>
      <c r="Z2" s="14"/>
      <c r="AA2" s="14"/>
      <c r="AB2" s="14"/>
      <c r="AC2" s="14"/>
      <c r="AD2" s="14"/>
      <c r="AE2" s="14"/>
      <c r="AF2" s="14"/>
      <c r="AG2" s="14"/>
      <c r="AH2" s="14"/>
      <c r="AI2" s="14"/>
      <c r="AJ2" s="14"/>
    </row>
    <row r="3" spans="1:40" s="28" customFormat="1" ht="34.5" customHeight="1" x14ac:dyDescent="0.45">
      <c r="A3" s="27" t="s">
        <v>34</v>
      </c>
      <c r="C3" s="29"/>
      <c r="D3" s="52" t="s">
        <v>21</v>
      </c>
      <c r="E3" s="52"/>
      <c r="F3" s="52"/>
      <c r="G3" s="52"/>
      <c r="H3" s="52"/>
      <c r="I3" s="52"/>
      <c r="J3" s="52"/>
      <c r="K3" s="52"/>
      <c r="L3" s="52"/>
      <c r="M3" s="52"/>
      <c r="N3" s="52"/>
      <c r="O3" s="52"/>
      <c r="P3" s="52"/>
      <c r="Q3" s="52"/>
      <c r="R3" s="52"/>
      <c r="S3" s="52"/>
      <c r="T3" s="52"/>
      <c r="U3" s="52"/>
      <c r="V3" s="52"/>
      <c r="W3" s="52"/>
      <c r="X3" s="52"/>
      <c r="Y3" s="52"/>
      <c r="Z3" s="52"/>
      <c r="AA3" s="52"/>
      <c r="AB3" s="52"/>
      <c r="AC3" s="52"/>
      <c r="AD3" s="52"/>
      <c r="AE3" s="53">
        <f ca="1">YEAR(TODAY())</f>
        <v>2019</v>
      </c>
      <c r="AF3" s="53"/>
      <c r="AG3" s="53"/>
      <c r="AH3" s="53"/>
      <c r="AI3" s="53"/>
      <c r="AJ3" s="30"/>
      <c r="AL3" s="51" t="s">
        <v>30</v>
      </c>
      <c r="AM3" s="51"/>
      <c r="AN3" s="51"/>
    </row>
    <row r="4" spans="1:40" ht="9.75" customHeight="1" x14ac:dyDescent="0.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row>
    <row r="5" spans="1:40" ht="15.75" customHeight="1" x14ac:dyDescent="0.25">
      <c r="A5" s="27" t="s">
        <v>7</v>
      </c>
      <c r="C5" s="14"/>
      <c r="D5" s="3" t="s">
        <v>22</v>
      </c>
      <c r="E5" s="16"/>
      <c r="F5" s="17"/>
      <c r="G5" s="17"/>
      <c r="H5" s="18"/>
      <c r="I5" s="18"/>
      <c r="J5" s="18"/>
      <c r="K5" s="18"/>
      <c r="L5" s="18"/>
      <c r="M5" s="3"/>
      <c r="N5" s="19"/>
      <c r="O5" s="18"/>
      <c r="P5" s="19"/>
      <c r="Q5" s="19"/>
      <c r="R5" s="19"/>
      <c r="S5" s="14"/>
      <c r="T5" s="14"/>
      <c r="U5" s="12" t="s">
        <v>29</v>
      </c>
      <c r="V5" s="19"/>
      <c r="W5" s="19"/>
      <c r="X5" s="19"/>
      <c r="Y5" s="19"/>
      <c r="Z5" s="19"/>
      <c r="AA5" s="19"/>
      <c r="AB5" s="19"/>
      <c r="AC5" s="19"/>
      <c r="AD5" s="19"/>
      <c r="AE5" s="19"/>
      <c r="AF5" s="19"/>
      <c r="AG5" s="19"/>
      <c r="AH5" s="19"/>
      <c r="AI5" s="14"/>
      <c r="AJ5" s="14"/>
    </row>
    <row r="6" spans="1:40" x14ac:dyDescent="0.2">
      <c r="C6" s="4"/>
      <c r="D6" s="49">
        <f ca="1">DATE(YEAR(TODAY()),1,1)</f>
        <v>43466</v>
      </c>
      <c r="E6" s="49"/>
      <c r="F6" s="49"/>
      <c r="G6" s="49"/>
      <c r="H6" s="48" t="s">
        <v>25</v>
      </c>
      <c r="I6" s="48"/>
      <c r="J6" s="48"/>
      <c r="K6" s="48"/>
      <c r="L6" s="48"/>
      <c r="M6" s="48"/>
      <c r="N6" s="48"/>
      <c r="O6" s="48"/>
      <c r="P6" s="48"/>
      <c r="Q6" s="48"/>
      <c r="R6" s="13"/>
      <c r="S6" s="6"/>
      <c r="T6" s="4"/>
      <c r="U6" s="54"/>
      <c r="V6" s="54"/>
      <c r="W6" s="54"/>
      <c r="X6" s="54"/>
      <c r="Y6" s="54"/>
      <c r="Z6" s="54"/>
      <c r="AA6" s="54"/>
      <c r="AB6" s="54"/>
      <c r="AC6" s="54"/>
      <c r="AD6" s="54"/>
      <c r="AE6" s="54"/>
      <c r="AF6" s="54"/>
      <c r="AG6" s="54"/>
      <c r="AH6" s="54"/>
      <c r="AI6" s="54"/>
      <c r="AJ6" s="4"/>
    </row>
    <row r="7" spans="1:40" ht="14.25" x14ac:dyDescent="0.2">
      <c r="C7" s="5"/>
      <c r="D7" s="49">
        <f ca="1">DATE(YEAR(TODAY()),3,25)</f>
        <v>43549</v>
      </c>
      <c r="E7" s="49"/>
      <c r="F7" s="49"/>
      <c r="G7" s="49"/>
      <c r="H7" s="48" t="s">
        <v>26</v>
      </c>
      <c r="I7" s="48"/>
      <c r="J7" s="48"/>
      <c r="K7" s="48"/>
      <c r="L7" s="48"/>
      <c r="M7" s="48"/>
      <c r="N7" s="48"/>
      <c r="O7" s="48"/>
      <c r="P7" s="48"/>
      <c r="Q7" s="48"/>
      <c r="R7" s="13"/>
      <c r="S7" s="6"/>
      <c r="T7" s="4"/>
      <c r="U7" s="50"/>
      <c r="V7" s="50"/>
      <c r="W7" s="50"/>
      <c r="X7" s="50"/>
      <c r="Y7" s="50"/>
      <c r="Z7" s="50"/>
      <c r="AA7" s="50"/>
      <c r="AB7" s="50"/>
      <c r="AC7" s="50"/>
      <c r="AD7" s="50"/>
      <c r="AE7" s="50"/>
      <c r="AF7" s="50"/>
      <c r="AG7" s="50"/>
      <c r="AH7" s="50"/>
      <c r="AI7" s="50"/>
      <c r="AJ7" s="4"/>
    </row>
    <row r="8" spans="1:40" ht="14.25" x14ac:dyDescent="0.2">
      <c r="C8" s="5"/>
      <c r="D8" s="49"/>
      <c r="E8" s="49"/>
      <c r="F8" s="49"/>
      <c r="G8" s="49"/>
      <c r="H8" s="48"/>
      <c r="I8" s="48"/>
      <c r="J8" s="48"/>
      <c r="K8" s="48"/>
      <c r="L8" s="48"/>
      <c r="M8" s="48"/>
      <c r="N8" s="48"/>
      <c r="O8" s="48"/>
      <c r="P8" s="48"/>
      <c r="Q8" s="48"/>
      <c r="R8" s="13"/>
      <c r="S8" s="6"/>
      <c r="T8" s="4"/>
      <c r="U8" s="50"/>
      <c r="V8" s="50"/>
      <c r="W8" s="50"/>
      <c r="X8" s="50"/>
      <c r="Y8" s="50"/>
      <c r="Z8" s="50"/>
      <c r="AA8" s="50"/>
      <c r="AB8" s="50"/>
      <c r="AC8" s="50"/>
      <c r="AD8" s="50"/>
      <c r="AE8" s="50"/>
      <c r="AF8" s="50"/>
      <c r="AG8" s="50"/>
      <c r="AH8" s="50"/>
      <c r="AI8" s="50"/>
      <c r="AJ8" s="4"/>
    </row>
    <row r="9" spans="1:40" ht="14.25" x14ac:dyDescent="0.2">
      <c r="C9" s="5"/>
      <c r="D9" s="49"/>
      <c r="E9" s="49"/>
      <c r="F9" s="49"/>
      <c r="G9" s="49"/>
      <c r="H9" s="48"/>
      <c r="I9" s="48"/>
      <c r="J9" s="48"/>
      <c r="K9" s="48"/>
      <c r="L9" s="48"/>
      <c r="M9" s="48"/>
      <c r="N9" s="48"/>
      <c r="O9" s="48"/>
      <c r="P9" s="48"/>
      <c r="Q9" s="48"/>
      <c r="R9" s="13"/>
      <c r="S9" s="6"/>
      <c r="T9" s="4"/>
      <c r="U9" s="50"/>
      <c r="V9" s="50"/>
      <c r="W9" s="50"/>
      <c r="X9" s="50"/>
      <c r="Y9" s="50"/>
      <c r="Z9" s="50"/>
      <c r="AA9" s="50"/>
      <c r="AB9" s="50"/>
      <c r="AC9" s="50"/>
      <c r="AD9" s="50"/>
      <c r="AE9" s="50"/>
      <c r="AF9" s="50"/>
      <c r="AG9" s="50"/>
      <c r="AH9" s="50"/>
      <c r="AI9" s="50"/>
      <c r="AJ9" s="4"/>
    </row>
    <row r="10" spans="1:40" ht="14.25" x14ac:dyDescent="0.2">
      <c r="C10" s="5"/>
      <c r="D10" s="49"/>
      <c r="E10" s="49"/>
      <c r="F10" s="49"/>
      <c r="G10" s="49"/>
      <c r="H10" s="48"/>
      <c r="I10" s="48"/>
      <c r="J10" s="48"/>
      <c r="K10" s="48"/>
      <c r="L10" s="48"/>
      <c r="M10" s="48"/>
      <c r="N10" s="48"/>
      <c r="O10" s="48"/>
      <c r="P10" s="48"/>
      <c r="Q10" s="48"/>
      <c r="R10" s="13"/>
      <c r="S10" s="6"/>
      <c r="T10" s="4"/>
      <c r="U10" s="50"/>
      <c r="V10" s="50"/>
      <c r="W10" s="50"/>
      <c r="X10" s="50"/>
      <c r="Y10" s="50"/>
      <c r="Z10" s="50"/>
      <c r="AA10" s="50"/>
      <c r="AB10" s="50"/>
      <c r="AC10" s="50"/>
      <c r="AD10" s="50"/>
      <c r="AE10" s="50"/>
      <c r="AF10" s="50"/>
      <c r="AG10" s="50"/>
      <c r="AH10" s="50"/>
      <c r="AI10" s="50"/>
      <c r="AJ10" s="4"/>
    </row>
    <row r="11" spans="1:40" ht="14.25" x14ac:dyDescent="0.2">
      <c r="C11" s="5"/>
      <c r="D11" s="49"/>
      <c r="E11" s="49"/>
      <c r="F11" s="49"/>
      <c r="G11" s="49"/>
      <c r="H11" s="48"/>
      <c r="I11" s="48"/>
      <c r="J11" s="48"/>
      <c r="K11" s="48"/>
      <c r="L11" s="48"/>
      <c r="M11" s="48"/>
      <c r="N11" s="48"/>
      <c r="O11" s="48"/>
      <c r="P11" s="48"/>
      <c r="Q11" s="48"/>
      <c r="R11" s="13"/>
      <c r="S11" s="6"/>
      <c r="T11" s="4"/>
      <c r="U11" s="50"/>
      <c r="V11" s="50"/>
      <c r="W11" s="50"/>
      <c r="X11" s="50"/>
      <c r="Y11" s="50"/>
      <c r="Z11" s="50"/>
      <c r="AA11" s="50"/>
      <c r="AB11" s="50"/>
      <c r="AC11" s="50"/>
      <c r="AD11" s="50"/>
      <c r="AE11" s="50"/>
      <c r="AF11" s="50"/>
      <c r="AG11" s="50"/>
      <c r="AH11" s="50"/>
      <c r="AI11" s="50"/>
      <c r="AJ11" s="4"/>
    </row>
    <row r="12" spans="1:40" ht="14.25" x14ac:dyDescent="0.2">
      <c r="C12" s="5"/>
      <c r="D12" s="49"/>
      <c r="E12" s="49"/>
      <c r="F12" s="49"/>
      <c r="G12" s="49"/>
      <c r="H12" s="48"/>
      <c r="I12" s="48"/>
      <c r="J12" s="48"/>
      <c r="K12" s="48"/>
      <c r="L12" s="48"/>
      <c r="M12" s="48"/>
      <c r="N12" s="48"/>
      <c r="O12" s="48"/>
      <c r="P12" s="48"/>
      <c r="Q12" s="48"/>
      <c r="R12" s="13"/>
      <c r="S12" s="6"/>
      <c r="T12" s="4"/>
      <c r="U12" s="50"/>
      <c r="V12" s="50"/>
      <c r="W12" s="50"/>
      <c r="X12" s="50"/>
      <c r="Y12" s="50"/>
      <c r="Z12" s="50"/>
      <c r="AA12" s="50"/>
      <c r="AB12" s="50"/>
      <c r="AC12" s="50"/>
      <c r="AD12" s="50"/>
      <c r="AE12" s="50"/>
      <c r="AF12" s="50"/>
      <c r="AG12" s="50"/>
      <c r="AH12" s="50"/>
      <c r="AI12" s="50"/>
      <c r="AJ12" s="4"/>
    </row>
    <row r="13" spans="1:40" ht="14.25" x14ac:dyDescent="0.2">
      <c r="C13" s="5"/>
      <c r="D13" s="49"/>
      <c r="E13" s="49"/>
      <c r="F13" s="49"/>
      <c r="G13" s="49"/>
      <c r="H13" s="48"/>
      <c r="I13" s="48"/>
      <c r="J13" s="48"/>
      <c r="K13" s="48"/>
      <c r="L13" s="48"/>
      <c r="M13" s="48"/>
      <c r="N13" s="48"/>
      <c r="O13" s="48"/>
      <c r="P13" s="48"/>
      <c r="Q13" s="48"/>
      <c r="R13" s="13"/>
      <c r="S13" s="6"/>
      <c r="T13" s="4"/>
      <c r="U13" s="50"/>
      <c r="V13" s="50"/>
      <c r="W13" s="50"/>
      <c r="X13" s="50"/>
      <c r="Y13" s="50"/>
      <c r="Z13" s="50"/>
      <c r="AA13" s="50"/>
      <c r="AB13" s="50"/>
      <c r="AC13" s="50"/>
      <c r="AD13" s="50"/>
      <c r="AE13" s="50"/>
      <c r="AF13" s="50"/>
      <c r="AG13" s="50"/>
      <c r="AH13" s="50"/>
      <c r="AI13" s="50"/>
      <c r="AJ13" s="4"/>
    </row>
    <row r="14" spans="1:40" ht="14.25" x14ac:dyDescent="0.2">
      <c r="C14" s="5"/>
      <c r="D14" s="49"/>
      <c r="E14" s="49"/>
      <c r="F14" s="49"/>
      <c r="G14" s="49"/>
      <c r="H14" s="48"/>
      <c r="I14" s="48"/>
      <c r="J14" s="48"/>
      <c r="K14" s="48"/>
      <c r="L14" s="48"/>
      <c r="M14" s="48"/>
      <c r="N14" s="48"/>
      <c r="O14" s="48"/>
      <c r="P14" s="48"/>
      <c r="Q14" s="48"/>
      <c r="R14" s="13"/>
      <c r="S14" s="6"/>
      <c r="T14" s="4"/>
      <c r="U14" s="50"/>
      <c r="V14" s="50"/>
      <c r="W14" s="50"/>
      <c r="X14" s="50"/>
      <c r="Y14" s="50"/>
      <c r="Z14" s="50"/>
      <c r="AA14" s="50"/>
      <c r="AB14" s="50"/>
      <c r="AC14" s="50"/>
      <c r="AD14" s="50"/>
      <c r="AE14" s="50"/>
      <c r="AF14" s="50"/>
      <c r="AG14" s="50"/>
      <c r="AH14" s="50"/>
      <c r="AI14" s="50"/>
      <c r="AJ14" s="4"/>
    </row>
    <row r="15" spans="1:40" ht="14.25" x14ac:dyDescent="0.2">
      <c r="C15" s="5"/>
      <c r="D15" s="49"/>
      <c r="E15" s="49"/>
      <c r="F15" s="49"/>
      <c r="G15" s="49"/>
      <c r="H15" s="48"/>
      <c r="I15" s="48"/>
      <c r="J15" s="48"/>
      <c r="K15" s="48"/>
      <c r="L15" s="48"/>
      <c r="M15" s="48"/>
      <c r="N15" s="48"/>
      <c r="O15" s="48"/>
      <c r="P15" s="48"/>
      <c r="Q15" s="48"/>
      <c r="R15" s="13"/>
      <c r="S15" s="6"/>
      <c r="T15" s="4"/>
      <c r="U15" s="50"/>
      <c r="V15" s="50"/>
      <c r="W15" s="50"/>
      <c r="X15" s="50"/>
      <c r="Y15" s="50"/>
      <c r="Z15" s="50"/>
      <c r="AA15" s="50"/>
      <c r="AB15" s="50"/>
      <c r="AC15" s="50"/>
      <c r="AD15" s="50"/>
      <c r="AE15" s="50"/>
      <c r="AF15" s="50"/>
      <c r="AG15" s="50"/>
      <c r="AH15" s="50"/>
      <c r="AI15" s="50"/>
      <c r="AJ15" s="4"/>
    </row>
    <row r="16" spans="1:40" ht="14.25" x14ac:dyDescent="0.2">
      <c r="C16" s="5"/>
      <c r="D16" s="49"/>
      <c r="E16" s="49"/>
      <c r="F16" s="49"/>
      <c r="G16" s="49"/>
      <c r="H16" s="48"/>
      <c r="I16" s="48"/>
      <c r="J16" s="48"/>
      <c r="K16" s="48"/>
      <c r="L16" s="48"/>
      <c r="M16" s="48"/>
      <c r="N16" s="48"/>
      <c r="O16" s="48"/>
      <c r="P16" s="48"/>
      <c r="Q16" s="48"/>
      <c r="R16" s="13"/>
      <c r="S16" s="6"/>
      <c r="T16" s="4"/>
      <c r="U16" s="50"/>
      <c r="V16" s="50"/>
      <c r="W16" s="50"/>
      <c r="X16" s="50"/>
      <c r="Y16" s="50"/>
      <c r="Z16" s="50"/>
      <c r="AA16" s="50"/>
      <c r="AB16" s="50"/>
      <c r="AC16" s="50"/>
      <c r="AD16" s="50"/>
      <c r="AE16" s="50"/>
      <c r="AF16" s="50"/>
      <c r="AG16" s="50"/>
      <c r="AH16" s="50"/>
      <c r="AI16" s="50"/>
      <c r="AJ16" s="4"/>
    </row>
    <row r="17" spans="1:37" ht="14.25" x14ac:dyDescent="0.2">
      <c r="C17" s="5"/>
      <c r="D17" s="49"/>
      <c r="E17" s="49"/>
      <c r="F17" s="49"/>
      <c r="G17" s="49"/>
      <c r="H17" s="48"/>
      <c r="I17" s="48"/>
      <c r="J17" s="48"/>
      <c r="K17" s="48"/>
      <c r="L17" s="48"/>
      <c r="M17" s="48"/>
      <c r="N17" s="48"/>
      <c r="O17" s="48"/>
      <c r="P17" s="48"/>
      <c r="Q17" s="48"/>
      <c r="R17" s="13"/>
      <c r="S17" s="6"/>
      <c r="T17" s="4"/>
      <c r="U17" s="50"/>
      <c r="V17" s="50"/>
      <c r="W17" s="50"/>
      <c r="X17" s="50"/>
      <c r="Y17" s="50"/>
      <c r="Z17" s="50"/>
      <c r="AA17" s="50"/>
      <c r="AB17" s="50"/>
      <c r="AC17" s="50"/>
      <c r="AD17" s="50"/>
      <c r="AE17" s="50"/>
      <c r="AF17" s="50"/>
      <c r="AG17" s="50"/>
      <c r="AH17" s="50"/>
      <c r="AI17" s="50"/>
      <c r="AJ17" s="4"/>
    </row>
    <row r="18" spans="1:37" ht="14.25" x14ac:dyDescent="0.2">
      <c r="C18" s="5"/>
      <c r="D18" s="49"/>
      <c r="E18" s="49"/>
      <c r="F18" s="49"/>
      <c r="G18" s="49"/>
      <c r="H18" s="48"/>
      <c r="I18" s="48"/>
      <c r="J18" s="48"/>
      <c r="K18" s="48"/>
      <c r="L18" s="48"/>
      <c r="M18" s="48"/>
      <c r="N18" s="48"/>
      <c r="O18" s="48"/>
      <c r="P18" s="48"/>
      <c r="Q18" s="48"/>
      <c r="R18" s="13"/>
      <c r="S18" s="6"/>
      <c r="T18" s="4"/>
      <c r="U18" s="50"/>
      <c r="V18" s="50"/>
      <c r="W18" s="50"/>
      <c r="X18" s="50"/>
      <c r="Y18" s="50"/>
      <c r="Z18" s="50"/>
      <c r="AA18" s="50"/>
      <c r="AB18" s="50"/>
      <c r="AC18" s="50"/>
      <c r="AD18" s="50"/>
      <c r="AE18" s="50"/>
      <c r="AF18" s="50"/>
      <c r="AG18" s="50"/>
      <c r="AH18" s="50"/>
      <c r="AI18" s="50"/>
      <c r="AJ18" s="4"/>
    </row>
    <row r="19" spans="1:37" ht="14.25" x14ac:dyDescent="0.2">
      <c r="C19" s="5"/>
      <c r="D19" s="49"/>
      <c r="E19" s="49"/>
      <c r="F19" s="49"/>
      <c r="G19" s="49"/>
      <c r="H19" s="48"/>
      <c r="I19" s="48"/>
      <c r="J19" s="48"/>
      <c r="K19" s="48"/>
      <c r="L19" s="48"/>
      <c r="M19" s="48"/>
      <c r="N19" s="48"/>
      <c r="O19" s="48"/>
      <c r="P19" s="48"/>
      <c r="Q19" s="48"/>
      <c r="R19" s="13"/>
      <c r="S19" s="6"/>
      <c r="T19" s="4"/>
      <c r="U19" s="50"/>
      <c r="V19" s="50"/>
      <c r="W19" s="50"/>
      <c r="X19" s="50"/>
      <c r="Y19" s="50"/>
      <c r="Z19" s="50"/>
      <c r="AA19" s="50"/>
      <c r="AB19" s="50"/>
      <c r="AC19" s="50"/>
      <c r="AD19" s="50"/>
      <c r="AE19" s="50"/>
      <c r="AF19" s="50"/>
      <c r="AG19" s="50"/>
      <c r="AH19" s="50"/>
      <c r="AI19" s="50"/>
      <c r="AJ19" s="4"/>
    </row>
    <row r="20" spans="1:37" ht="14.25" x14ac:dyDescent="0.2">
      <c r="C20" s="5"/>
      <c r="D20" s="49"/>
      <c r="E20" s="49"/>
      <c r="F20" s="49"/>
      <c r="G20" s="49"/>
      <c r="H20" s="48"/>
      <c r="I20" s="48"/>
      <c r="J20" s="48"/>
      <c r="K20" s="48"/>
      <c r="L20" s="48"/>
      <c r="M20" s="48"/>
      <c r="N20" s="48"/>
      <c r="O20" s="48"/>
      <c r="P20" s="48"/>
      <c r="Q20" s="48"/>
      <c r="R20" s="13"/>
      <c r="S20" s="6"/>
      <c r="T20" s="4"/>
      <c r="U20" s="50"/>
      <c r="V20" s="50"/>
      <c r="W20" s="50"/>
      <c r="X20" s="50"/>
      <c r="Y20" s="50"/>
      <c r="Z20" s="50"/>
      <c r="AA20" s="50"/>
      <c r="AB20" s="50"/>
      <c r="AC20" s="50"/>
      <c r="AD20" s="50"/>
      <c r="AE20" s="50"/>
      <c r="AF20" s="50"/>
      <c r="AG20" s="50"/>
      <c r="AH20" s="50"/>
      <c r="AI20" s="50"/>
      <c r="AJ20" s="4"/>
    </row>
    <row r="21" spans="1:37" ht="14.25" x14ac:dyDescent="0.2">
      <c r="C21" s="5"/>
      <c r="D21" s="47"/>
      <c r="E21" s="47"/>
      <c r="F21" s="6"/>
      <c r="G21" s="6"/>
      <c r="H21" s="6"/>
      <c r="I21" s="6"/>
      <c r="J21" s="6"/>
      <c r="K21" s="6"/>
      <c r="L21" s="6"/>
      <c r="M21" s="5"/>
      <c r="N21" s="5"/>
      <c r="O21" s="5"/>
      <c r="P21" s="4"/>
      <c r="Q21" s="4"/>
      <c r="R21" s="4"/>
      <c r="S21" s="4"/>
      <c r="T21" s="4"/>
      <c r="U21" s="4"/>
      <c r="V21" s="4"/>
      <c r="W21" s="4"/>
      <c r="X21" s="4"/>
      <c r="Y21" s="4"/>
      <c r="Z21" s="4"/>
      <c r="AA21" s="4"/>
      <c r="AB21" s="4"/>
      <c r="AC21" s="4"/>
      <c r="AD21" s="4"/>
      <c r="AE21" s="4"/>
      <c r="AF21" s="4"/>
      <c r="AG21" s="4"/>
      <c r="AH21" s="4"/>
      <c r="AI21" s="4"/>
      <c r="AJ21" s="4"/>
    </row>
    <row r="22" spans="1:37" ht="14.25" x14ac:dyDescent="0.2">
      <c r="C22" s="7"/>
      <c r="D22" s="46"/>
      <c r="E22" s="46"/>
      <c r="F22" s="8"/>
      <c r="G22" s="8"/>
      <c r="H22" s="8"/>
      <c r="I22" s="9"/>
      <c r="J22" s="9"/>
      <c r="K22" s="9"/>
      <c r="L22" s="9"/>
      <c r="M22" s="10"/>
      <c r="N22" s="10"/>
      <c r="O22" s="10"/>
      <c r="P22" s="11"/>
      <c r="Q22" s="11"/>
      <c r="R22" s="11"/>
      <c r="S22" s="11"/>
      <c r="T22" s="11"/>
      <c r="U22" s="11"/>
      <c r="V22" s="11"/>
      <c r="W22" s="11"/>
      <c r="X22" s="11"/>
      <c r="Y22" s="11"/>
      <c r="Z22" s="11"/>
      <c r="AA22" s="11"/>
      <c r="AB22" s="11"/>
      <c r="AC22" s="11"/>
      <c r="AD22" s="11"/>
      <c r="AE22" s="11"/>
      <c r="AF22" s="11"/>
      <c r="AG22" s="11"/>
      <c r="AH22" s="11"/>
      <c r="AI22" s="11"/>
      <c r="AJ22" s="11"/>
      <c r="AK22" s="11"/>
    </row>
    <row r="23" spans="1:37" ht="33.75" customHeight="1" x14ac:dyDescent="0.2">
      <c r="A23" s="26" t="s">
        <v>8</v>
      </c>
    </row>
    <row r="24" spans="1:37" ht="15.75" x14ac:dyDescent="0.25">
      <c r="A24" s="26" t="s">
        <v>9</v>
      </c>
      <c r="C24" s="45">
        <f ca="1">DATE(ΈτοςΗμερολογίου,1,1)</f>
        <v>43466</v>
      </c>
      <c r="D24" s="45"/>
      <c r="E24" s="45"/>
      <c r="F24" s="45"/>
      <c r="G24" s="45"/>
      <c r="H24" s="45"/>
      <c r="I24" s="45"/>
      <c r="J24" s="32"/>
      <c r="K24" s="33"/>
      <c r="L24" s="45">
        <f ca="1">DATE(ΈτοςΗμερολογίου,2,1)</f>
        <v>43497</v>
      </c>
      <c r="M24" s="45"/>
      <c r="N24" s="45"/>
      <c r="O24" s="45"/>
      <c r="P24" s="45"/>
      <c r="Q24" s="45"/>
      <c r="R24" s="45"/>
      <c r="S24" s="32"/>
      <c r="T24" s="40"/>
      <c r="U24" s="45">
        <f ca="1">DATE(ΈτοςΗμερολογίου,3,1)</f>
        <v>43525</v>
      </c>
      <c r="V24" s="45"/>
      <c r="W24" s="45"/>
      <c r="X24" s="45"/>
      <c r="Y24" s="45"/>
      <c r="Z24" s="45"/>
      <c r="AA24" s="45"/>
      <c r="AB24" s="32"/>
      <c r="AC24" s="37"/>
      <c r="AD24" s="45">
        <f ca="1">DATE(ΈτοςΗμερολογίου,4,1)</f>
        <v>43556</v>
      </c>
      <c r="AE24" s="45"/>
      <c r="AF24" s="45"/>
      <c r="AG24" s="45"/>
      <c r="AH24" s="45"/>
      <c r="AI24" s="45"/>
      <c r="AJ24" s="45"/>
    </row>
    <row r="25" spans="1:37" ht="15.75" x14ac:dyDescent="0.25">
      <c r="A25" s="26" t="s">
        <v>10</v>
      </c>
      <c r="C25" s="21" t="s">
        <v>20</v>
      </c>
      <c r="D25" s="21" t="s">
        <v>31</v>
      </c>
      <c r="E25" s="21" t="s">
        <v>23</v>
      </c>
      <c r="F25" s="21" t="s">
        <v>32</v>
      </c>
      <c r="G25" s="21" t="s">
        <v>24</v>
      </c>
      <c r="H25" s="21" t="s">
        <v>27</v>
      </c>
      <c r="I25" s="21" t="s">
        <v>28</v>
      </c>
      <c r="J25" s="34"/>
      <c r="K25" s="35"/>
      <c r="L25" s="21" t="s">
        <v>20</v>
      </c>
      <c r="M25" s="21" t="s">
        <v>31</v>
      </c>
      <c r="N25" s="21" t="s">
        <v>23</v>
      </c>
      <c r="O25" s="21" t="s">
        <v>32</v>
      </c>
      <c r="P25" s="21" t="s">
        <v>24</v>
      </c>
      <c r="Q25" s="21" t="s">
        <v>27</v>
      </c>
      <c r="R25" s="21" t="s">
        <v>28</v>
      </c>
      <c r="S25" s="34"/>
      <c r="T25" s="40"/>
      <c r="U25" s="21" t="s">
        <v>20</v>
      </c>
      <c r="V25" s="21" t="s">
        <v>31</v>
      </c>
      <c r="W25" s="21" t="s">
        <v>23</v>
      </c>
      <c r="X25" s="21" t="s">
        <v>32</v>
      </c>
      <c r="Y25" s="21" t="s">
        <v>24</v>
      </c>
      <c r="Z25" s="21" t="s">
        <v>27</v>
      </c>
      <c r="AA25" s="21" t="s">
        <v>28</v>
      </c>
      <c r="AB25" s="34"/>
      <c r="AC25" s="33"/>
      <c r="AD25" s="21" t="s">
        <v>20</v>
      </c>
      <c r="AE25" s="21" t="s">
        <v>31</v>
      </c>
      <c r="AF25" s="21" t="s">
        <v>23</v>
      </c>
      <c r="AG25" s="21" t="s">
        <v>32</v>
      </c>
      <c r="AH25" s="21" t="s">
        <v>24</v>
      </c>
      <c r="AI25" s="21" t="s">
        <v>27</v>
      </c>
      <c r="AJ25" s="21" t="s">
        <v>28</v>
      </c>
    </row>
    <row r="26" spans="1:37" ht="15" x14ac:dyDescent="0.2">
      <c r="A26" s="26" t="s">
        <v>11</v>
      </c>
      <c r="C26" s="43" t="str">
        <f ca="1">IF(DAY(JanSun1)=1,"",IF(AND(YEAR(JanSun1+1)=ΈτοςΗμερολογίου,MONTH(JanSun1+1)=1),JanSun1+1,""))</f>
        <v/>
      </c>
      <c r="D26" s="43">
        <f ca="1">IF(DAY(JanSun1)=1,"",IF(AND(YEAR(JanSun1+2)=ΈτοςΗμερολογίου,MONTH(JanSun1+2)=1),JanSun1+2,""))</f>
        <v>43466</v>
      </c>
      <c r="E26" s="43">
        <f ca="1">IF(DAY(JanSun1)=1,"",IF(AND(YEAR(JanSun1+3)=ΈτοςΗμερολογίου,MONTH(JanSun1+3)=1),JanSun1+3,""))</f>
        <v>43467</v>
      </c>
      <c r="F26" s="43">
        <f ca="1">IF(DAY(JanSun1)=1,"",IF(AND(YEAR(JanSun1+4)=ΈτοςΗμερολογίου,MONTH(JanSun1+4)=1),JanSun1+4,""))</f>
        <v>43468</v>
      </c>
      <c r="G26" s="43">
        <f ca="1">IF(DAY(JanSun1)=1,"",IF(AND(YEAR(JanSun1+5)=ΈτοςΗμερολογίου,MONTH(JanSun1+5)=1),JanSun1+5,""))</f>
        <v>43469</v>
      </c>
      <c r="H26" s="43">
        <f ca="1">IF(DAY(JanSun1)=1,"",IF(AND(YEAR(JanSun1+6)=ΈτοςΗμερολογίου,MONTH(JanSun1+6)=1),JanSun1+6,""))</f>
        <v>43470</v>
      </c>
      <c r="I26" s="43">
        <f ca="1">IF(DAY(JanSun1)=1,IF(AND(YEAR(JanSun1)=ΈτοςΗμερολογίου,MONTH(JanSun1)=1),JanSun1,""),IF(AND(YEAR(JanSun1+7)=ΈτοςΗμερολογίου,MONTH(JanSun1+7)=1),JanSun1+7,""))</f>
        <v>43471</v>
      </c>
      <c r="J26" s="36"/>
      <c r="K26" s="35"/>
      <c r="L26" s="43" t="str">
        <f ca="1">IF(DAY(FebSun1)=1,"",IF(AND(YEAR(FebSun1+1)=ΈτοςΗμερολογίου,MONTH(FebSun1+1)=2),FebSun1+1,""))</f>
        <v/>
      </c>
      <c r="M26" s="43" t="str">
        <f ca="1">IF(DAY(FebSun1)=1,"",IF(AND(YEAR(FebSun1+2)=ΈτοςΗμερολογίου,MONTH(FebSun1+2)=2),FebSun1+2,""))</f>
        <v/>
      </c>
      <c r="N26" s="43" t="str">
        <f ca="1">IF(DAY(FebSun1)=1,"",IF(AND(YEAR(FebSun1+3)=ΈτοςΗμερολογίου,MONTH(FebSun1+3)=2),FebSun1+3,""))</f>
        <v/>
      </c>
      <c r="O26" s="43" t="str">
        <f ca="1">IF(DAY(FebSun1)=1,"",IF(AND(YEAR(FebSun1+4)=ΈτοςΗμερολογίου,MONTH(FebSun1+4)=2),FebSun1+4,""))</f>
        <v/>
      </c>
      <c r="P26" s="43">
        <f ca="1">IF(DAY(FebSun1)=1,"",IF(AND(YEAR(FebSun1+5)=ΈτοςΗμερολογίου,MONTH(FebSun1+5)=2),FebSun1+5,""))</f>
        <v>43497</v>
      </c>
      <c r="Q26" s="43">
        <f ca="1">IF(DAY(FebSun1)=1,"",IF(AND(YEAR(FebSun1+6)=ΈτοςΗμερολογίου,MONTH(FebSun1+6)=2),FebSun1+6,""))</f>
        <v>43498</v>
      </c>
      <c r="R26" s="43">
        <f ca="1">IF(DAY(FebSun1)=1,IF(AND(YEAR(FebSun1)=ΈτοςΗμερολογίου,MONTH(FebSun1)=2),FebSun1,""),IF(AND(YEAR(FebSun1+7)=ΈτοςΗμερολογίου,MONTH(FebSun1+7)=2),FebSun1+7,""))</f>
        <v>43499</v>
      </c>
      <c r="S26" s="36"/>
      <c r="T26" s="40"/>
      <c r="U26" s="43" t="str">
        <f ca="1">IF(DAY(MarSun1)=1,"",IF(AND(YEAR(MarSun1+1)=ΈτοςΗμερολογίου,MONTH(MarSun1+1)=3),MarSun1+1,""))</f>
        <v/>
      </c>
      <c r="V26" s="43" t="str">
        <f ca="1">IF(DAY(MarSun1)=1,"",IF(AND(YEAR(MarSun1+2)=ΈτοςΗμερολογίου,MONTH(MarSun1+2)=3),MarSun1+2,""))</f>
        <v/>
      </c>
      <c r="W26" s="43" t="str">
        <f ca="1">IF(DAY(MarSun1)=1,"",IF(AND(YEAR(MarSun1+3)=ΈτοςΗμερολογίου,MONTH(MarSun1+3)=3),MarSun1+3,""))</f>
        <v/>
      </c>
      <c r="X26" s="43" t="str">
        <f ca="1">IF(DAY(MarSun1)=1,"",IF(AND(YEAR(MarSun1+4)=ΈτοςΗμερολογίου,MONTH(MarSun1+4)=3),MarSun1+4,""))</f>
        <v/>
      </c>
      <c r="Y26" s="43">
        <f ca="1">IF(DAY(MarSun1)=1,"",IF(AND(YEAR(MarSun1+5)=ΈτοςΗμερολογίου,MONTH(MarSun1+5)=3),MarSun1+5,""))</f>
        <v>43525</v>
      </c>
      <c r="Z26" s="43">
        <f ca="1">IF(DAY(MarSun1)=1,"",IF(AND(YEAR(MarSun1+6)=ΈτοςΗμερολογίου,MONTH(MarSun1+6)=3),MarSun1+6,""))</f>
        <v>43526</v>
      </c>
      <c r="AA26" s="43">
        <f ca="1">IF(DAY(MarSun1)=1,IF(AND(YEAR(MarSun1)=ΈτοςΗμερολογίου,MONTH(MarSun1)=3),MarSun1,""),IF(AND(YEAR(MarSun1+7)=ΈτοςΗμερολογίου,MONTH(MarSun1+7)=3),MarSun1+7,""))</f>
        <v>43527</v>
      </c>
      <c r="AB26" s="36"/>
      <c r="AC26" s="35"/>
      <c r="AD26" s="43">
        <f ca="1">IF(DAY(AprSun1)=1,"",IF(AND(YEAR(AprSun1+1)=ΈτοςΗμερολογίου,MONTH(AprSun1+1)=4),AprSun1+1,""))</f>
        <v>43556</v>
      </c>
      <c r="AE26" s="43">
        <f ca="1">IF(DAY(AprSun1)=1,"",IF(AND(YEAR(AprSun1+2)=ΈτοςΗμερολογίου,MONTH(AprSun1+2)=4),AprSun1+2,""))</f>
        <v>43557</v>
      </c>
      <c r="AF26" s="43">
        <f ca="1">IF(DAY(AprSun1)=1,"",IF(AND(YEAR(AprSun1+3)=ΈτοςΗμερολογίου,MONTH(AprSun1+3)=4),AprSun1+3,""))</f>
        <v>43558</v>
      </c>
      <c r="AG26" s="43">
        <f ca="1">IF(DAY(AprSun1)=1,"",IF(AND(YEAR(AprSun1+4)=ΈτοςΗμερολογίου,MONTH(AprSun1+4)=4),AprSun1+4,""))</f>
        <v>43559</v>
      </c>
      <c r="AH26" s="43">
        <f ca="1">IF(DAY(AprSun1)=1,"",IF(AND(YEAR(AprSun1+5)=ΈτοςΗμερολογίου,MONTH(AprSun1+5)=4),AprSun1+5,""))</f>
        <v>43560</v>
      </c>
      <c r="AI26" s="43">
        <f ca="1">IF(DAY(AprSun1)=1,"",IF(AND(YEAR(AprSun1+6)=ΈτοςΗμερολογίου,MONTH(AprSun1+6)=4),AprSun1+6,""))</f>
        <v>43561</v>
      </c>
      <c r="AJ26" s="43">
        <f ca="1">IF(DAY(AprSun1)=1,IF(AND(YEAR(AprSun1)=ΈτοςΗμερολογίου,MONTH(AprSun1)=4),AprSun1,""),IF(AND(YEAR(AprSun1+7)=ΈτοςΗμερολογίου,MONTH(AprSun1+7)=4),AprSun1+7,""))</f>
        <v>43562</v>
      </c>
    </row>
    <row r="27" spans="1:37" x14ac:dyDescent="0.2">
      <c r="C27" s="43">
        <f ca="1">IF(DAY(JanSun1)=1,IF(AND(YEAR(JanSun1+1)=ΈτοςΗμερολογίου,MONTH(JanSun1+1)=1),JanSun1+1,""),IF(AND(YEAR(JanSun1+8)=ΈτοςΗμερολογίου,MONTH(JanSun1+8)=1),JanSun1+8,""))</f>
        <v>43472</v>
      </c>
      <c r="D27" s="43">
        <f ca="1">IF(DAY(JanSun1)=1,IF(AND(YEAR(JanSun1+2)=ΈτοςΗμερολογίου,MONTH(JanSun1+2)=1),JanSun1+2,""),IF(AND(YEAR(JanSun1+9)=ΈτοςΗμερολογίου,MONTH(JanSun1+9)=1),JanSun1+9,""))</f>
        <v>43473</v>
      </c>
      <c r="E27" s="43">
        <f ca="1">IF(DAY(JanSun1)=1,IF(AND(YEAR(JanSun1+3)=ΈτοςΗμερολογίου,MONTH(JanSun1+3)=1),JanSun1+3,""),IF(AND(YEAR(JanSun1+10)=ΈτοςΗμερολογίου,MONTH(JanSun1+10)=1),JanSun1+10,""))</f>
        <v>43474</v>
      </c>
      <c r="F27" s="43">
        <f ca="1">IF(DAY(JanSun1)=1,IF(AND(YEAR(JanSun1+4)=ΈτοςΗμερολογίου,MONTH(JanSun1+4)=1),JanSun1+4,""),IF(AND(YEAR(JanSun1+11)=ΈτοςΗμερολογίου,MONTH(JanSun1+11)=1),JanSun1+11,""))</f>
        <v>43475</v>
      </c>
      <c r="G27" s="43">
        <f ca="1">IF(DAY(JanSun1)=1,IF(AND(YEAR(JanSun1+5)=ΈτοςΗμερολογίου,MONTH(JanSun1+5)=1),JanSun1+5,""),IF(AND(YEAR(JanSun1+12)=ΈτοςΗμερολογίου,MONTH(JanSun1+12)=1),JanSun1+12,""))</f>
        <v>43476</v>
      </c>
      <c r="H27" s="43">
        <f ca="1">IF(DAY(JanSun1)=1,IF(AND(YEAR(JanSun1+6)=ΈτοςΗμερολογίου,MONTH(JanSun1+6)=1),JanSun1+6,""),IF(AND(YEAR(JanSun1+13)=ΈτοςΗμερολογίου,MONTH(JanSun1+13)=1),JanSun1+13,""))</f>
        <v>43477</v>
      </c>
      <c r="I27" s="43">
        <f ca="1">IF(DAY(JanSun1)=1,IF(AND(YEAR(JanSun1+7)=ΈτοςΗμερολογίου,MONTH(JanSun1+7)=1),JanSun1+7,""),IF(AND(YEAR(JanSun1+14)=ΈτοςΗμερολογίου,MONTH(JanSun1+14)=1),JanSun1+14,""))</f>
        <v>43478</v>
      </c>
      <c r="J27" s="36"/>
      <c r="K27" s="35"/>
      <c r="L27" s="43">
        <f ca="1">IF(DAY(FebSun1)=1,IF(AND(YEAR(FebSun1+1)=ΈτοςΗμερολογίου,MONTH(FebSun1+1)=2),FebSun1+1,""),IF(AND(YEAR(FebSun1+8)=ΈτοςΗμερολογίου,MONTH(FebSun1+8)=2),FebSun1+8,""))</f>
        <v>43500</v>
      </c>
      <c r="M27" s="43">
        <f ca="1">IF(DAY(FebSun1)=1,IF(AND(YEAR(FebSun1+2)=ΈτοςΗμερολογίου,MONTH(FebSun1+2)=2),FebSun1+2,""),IF(AND(YEAR(FebSun1+9)=ΈτοςΗμερολογίου,MONTH(FebSun1+9)=2),FebSun1+9,""))</f>
        <v>43501</v>
      </c>
      <c r="N27" s="43">
        <f ca="1">IF(DAY(FebSun1)=1,IF(AND(YEAR(FebSun1+3)=ΈτοςΗμερολογίου,MONTH(FebSun1+3)=2),FebSun1+3,""),IF(AND(YEAR(FebSun1+10)=ΈτοςΗμερολογίου,MONTH(FebSun1+10)=2),FebSun1+10,""))</f>
        <v>43502</v>
      </c>
      <c r="O27" s="43">
        <f ca="1">IF(DAY(FebSun1)=1,IF(AND(YEAR(FebSun1+4)=ΈτοςΗμερολογίου,MONTH(FebSun1+4)=2),FebSun1+4,""),IF(AND(YEAR(FebSun1+11)=ΈτοςΗμερολογίου,MONTH(FebSun1+11)=2),FebSun1+11,""))</f>
        <v>43503</v>
      </c>
      <c r="P27" s="43">
        <f ca="1">IF(DAY(FebSun1)=1,IF(AND(YEAR(FebSun1+5)=ΈτοςΗμερολογίου,MONTH(FebSun1+5)=2),FebSun1+5,""),IF(AND(YEAR(FebSun1+12)=ΈτοςΗμερολογίου,MONTH(FebSun1+12)=2),FebSun1+12,""))</f>
        <v>43504</v>
      </c>
      <c r="Q27" s="43">
        <f ca="1">IF(DAY(FebSun1)=1,IF(AND(YEAR(FebSun1+6)=ΈτοςΗμερολογίου,MONTH(FebSun1+6)=2),FebSun1+6,""),IF(AND(YEAR(FebSun1+13)=ΈτοςΗμερολογίου,MONTH(FebSun1+13)=2),FebSun1+13,""))</f>
        <v>43505</v>
      </c>
      <c r="R27" s="43">
        <f ca="1">IF(DAY(FebSun1)=1,IF(AND(YEAR(FebSun1+7)=ΈτοςΗμερολογίου,MONTH(FebSun1+7)=2),FebSun1+7,""),IF(AND(YEAR(FebSun1+14)=ΈτοςΗμερολογίου,MONTH(FebSun1+14)=2),FebSun1+14,""))</f>
        <v>43506</v>
      </c>
      <c r="S27" s="36"/>
      <c r="T27" s="40"/>
      <c r="U27" s="43">
        <f ca="1">IF(DAY(MarSun1)=1,IF(AND(YEAR(MarSun1+1)=ΈτοςΗμερολογίου,MONTH(MarSun1+1)=3),MarSun1+1,""),IF(AND(YEAR(MarSun1+8)=ΈτοςΗμερολογίου,MONTH(MarSun1+8)=3),MarSun1+8,""))</f>
        <v>43528</v>
      </c>
      <c r="V27" s="43">
        <f ca="1">IF(DAY(MarSun1)=1,IF(AND(YEAR(MarSun1+2)=ΈτοςΗμερολογίου,MONTH(MarSun1+2)=3),MarSun1+2,""),IF(AND(YEAR(MarSun1+9)=ΈτοςΗμερολογίου,MONTH(MarSun1+9)=3),MarSun1+9,""))</f>
        <v>43529</v>
      </c>
      <c r="W27" s="43">
        <f ca="1">IF(DAY(MarSun1)=1,IF(AND(YEAR(MarSun1+3)=ΈτοςΗμερολογίου,MONTH(MarSun1+3)=3),MarSun1+3,""),IF(AND(YEAR(MarSun1+10)=ΈτοςΗμερολογίου,MONTH(MarSun1+10)=3),MarSun1+10,""))</f>
        <v>43530</v>
      </c>
      <c r="X27" s="43">
        <f ca="1">IF(DAY(MarSun1)=1,IF(AND(YEAR(MarSun1+4)=ΈτοςΗμερολογίου,MONTH(MarSun1+4)=3),MarSun1+4,""),IF(AND(YEAR(MarSun1+11)=ΈτοςΗμερολογίου,MONTH(MarSun1+11)=3),MarSun1+11,""))</f>
        <v>43531</v>
      </c>
      <c r="Y27" s="43">
        <f ca="1">IF(DAY(MarSun1)=1,IF(AND(YEAR(MarSun1+5)=ΈτοςΗμερολογίου,MONTH(MarSun1+5)=3),MarSun1+5,""),IF(AND(YEAR(MarSun1+12)=ΈτοςΗμερολογίου,MONTH(MarSun1+12)=3),MarSun1+12,""))</f>
        <v>43532</v>
      </c>
      <c r="Z27" s="43">
        <f ca="1">IF(DAY(MarSun1)=1,IF(AND(YEAR(MarSun1+6)=ΈτοςΗμερολογίου,MONTH(MarSun1+6)=3),MarSun1+6,""),IF(AND(YEAR(MarSun1+13)=ΈτοςΗμερολογίου,MONTH(MarSun1+13)=3),MarSun1+13,""))</f>
        <v>43533</v>
      </c>
      <c r="AA27" s="43">
        <f ca="1">IF(DAY(MarSun1)=1,IF(AND(YEAR(MarSun1+7)=ΈτοςΗμερολογίου,MONTH(MarSun1+7)=3),MarSun1+7,""),IF(AND(YEAR(MarSun1+14)=ΈτοςΗμερολογίου,MONTH(MarSun1+14)=3),MarSun1+14,""))</f>
        <v>43534</v>
      </c>
      <c r="AB27" s="36"/>
      <c r="AC27" s="35"/>
      <c r="AD27" s="43">
        <f ca="1">IF(DAY(AprSun1)=1,IF(AND(YEAR(AprSun1+1)=ΈτοςΗμερολογίου,MONTH(AprSun1+1)=4),AprSun1+1,""),IF(AND(YEAR(AprSun1+8)=ΈτοςΗμερολογίου,MONTH(AprSun1+8)=4),AprSun1+8,""))</f>
        <v>43563</v>
      </c>
      <c r="AE27" s="43">
        <f ca="1">IF(DAY(AprSun1)=1,IF(AND(YEAR(AprSun1+2)=ΈτοςΗμερολογίου,MONTH(AprSun1+2)=4),AprSun1+2,""),IF(AND(YEAR(AprSun1+9)=ΈτοςΗμερολογίου,MONTH(AprSun1+9)=4),AprSun1+9,""))</f>
        <v>43564</v>
      </c>
      <c r="AF27" s="43">
        <f ca="1">IF(DAY(AprSun1)=1,IF(AND(YEAR(AprSun1+3)=ΈτοςΗμερολογίου,MONTH(AprSun1+3)=4),AprSun1+3,""),IF(AND(YEAR(AprSun1+10)=ΈτοςΗμερολογίου,MONTH(AprSun1+10)=4),AprSun1+10,""))</f>
        <v>43565</v>
      </c>
      <c r="AG27" s="43">
        <f ca="1">IF(DAY(AprSun1)=1,IF(AND(YEAR(AprSun1+4)=ΈτοςΗμερολογίου,MONTH(AprSun1+4)=4),AprSun1+4,""),IF(AND(YEAR(AprSun1+11)=ΈτοςΗμερολογίου,MONTH(AprSun1+11)=4),AprSun1+11,""))</f>
        <v>43566</v>
      </c>
      <c r="AH27" s="43">
        <f ca="1">IF(DAY(AprSun1)=1,IF(AND(YEAR(AprSun1+5)=ΈτοςΗμερολογίου,MONTH(AprSun1+5)=4),AprSun1+5,""),IF(AND(YEAR(AprSun1+12)=ΈτοςΗμερολογίου,MONTH(AprSun1+12)=4),AprSun1+12,""))</f>
        <v>43567</v>
      </c>
      <c r="AI27" s="43">
        <f ca="1">IF(DAY(AprSun1)=1,IF(AND(YEAR(AprSun1+6)=ΈτοςΗμερολογίου,MONTH(AprSun1+6)=4),AprSun1+6,""),IF(AND(YEAR(AprSun1+13)=ΈτοςΗμερολογίου,MONTH(AprSun1+13)=4),AprSun1+13,""))</f>
        <v>43568</v>
      </c>
      <c r="AJ27" s="43">
        <f ca="1">IF(DAY(AprSun1)=1,IF(AND(YEAR(AprSun1+7)=ΈτοςΗμερολογίου,MONTH(AprSun1+7)=4),AprSun1+7,""),IF(AND(YEAR(AprSun1+14)=ΈτοςΗμερολογίου,MONTH(AprSun1+14)=4),AprSun1+14,""))</f>
        <v>43569</v>
      </c>
    </row>
    <row r="28" spans="1:37" x14ac:dyDescent="0.2">
      <c r="C28" s="43">
        <f ca="1">IF(DAY(JanSun1)=1,IF(AND(YEAR(JanSun1+8)=ΈτοςΗμερολογίου,MONTH(JanSun1+8)=1),JanSun1+8,""),IF(AND(YEAR(JanSun1+15)=ΈτοςΗμερολογίου,MONTH(JanSun1+15)=1),JanSun1+15,""))</f>
        <v>43479</v>
      </c>
      <c r="D28" s="43">
        <f ca="1">IF(DAY(JanSun1)=1,IF(AND(YEAR(JanSun1+9)=ΈτοςΗμερολογίου,MONTH(JanSun1+9)=1),JanSun1+9,""),IF(AND(YEAR(JanSun1+16)=ΈτοςΗμερολογίου,MONTH(JanSun1+16)=1),JanSun1+16,""))</f>
        <v>43480</v>
      </c>
      <c r="E28" s="43">
        <f ca="1">IF(DAY(JanSun1)=1,IF(AND(YEAR(JanSun1+10)=ΈτοςΗμερολογίου,MONTH(JanSun1+10)=1),JanSun1+10,""),IF(AND(YEAR(JanSun1+17)=ΈτοςΗμερολογίου,MONTH(JanSun1+17)=1),JanSun1+17,""))</f>
        <v>43481</v>
      </c>
      <c r="F28" s="43">
        <f ca="1">IF(DAY(JanSun1)=1,IF(AND(YEAR(JanSun1+11)=ΈτοςΗμερολογίου,MONTH(JanSun1+11)=1),JanSun1+11,""),IF(AND(YEAR(JanSun1+18)=ΈτοςΗμερολογίου,MONTH(JanSun1+18)=1),JanSun1+18,""))</f>
        <v>43482</v>
      </c>
      <c r="G28" s="43">
        <f ca="1">IF(DAY(JanSun1)=1,IF(AND(YEAR(JanSun1+12)=ΈτοςΗμερολογίου,MONTH(JanSun1+12)=1),JanSun1+12,""),IF(AND(YEAR(JanSun1+19)=ΈτοςΗμερολογίου,MONTH(JanSun1+19)=1),JanSun1+19,""))</f>
        <v>43483</v>
      </c>
      <c r="H28" s="43">
        <f ca="1">IF(DAY(JanSun1)=1,IF(AND(YEAR(JanSun1+13)=ΈτοςΗμερολογίου,MONTH(JanSun1+13)=1),JanSun1+13,""),IF(AND(YEAR(JanSun1+20)=ΈτοςΗμερολογίου,MONTH(JanSun1+20)=1),JanSun1+20,""))</f>
        <v>43484</v>
      </c>
      <c r="I28" s="43">
        <f ca="1">IF(DAY(JanSun1)=1,IF(AND(YEAR(JanSun1+14)=ΈτοςΗμερολογίου,MONTH(JanSun1+14)=1),JanSun1+14,""),IF(AND(YEAR(JanSun1+21)=ΈτοςΗμερολογίου,MONTH(JanSun1+21)=1),JanSun1+21,""))</f>
        <v>43485</v>
      </c>
      <c r="J28" s="36"/>
      <c r="K28" s="35"/>
      <c r="L28" s="43">
        <f ca="1">IF(DAY(FebSun1)=1,IF(AND(YEAR(FebSun1+8)=ΈτοςΗμερολογίου,MONTH(FebSun1+8)=2),FebSun1+8,""),IF(AND(YEAR(FebSun1+15)=ΈτοςΗμερολογίου,MONTH(FebSun1+15)=2),FebSun1+15,""))</f>
        <v>43507</v>
      </c>
      <c r="M28" s="43">
        <f ca="1">IF(DAY(FebSun1)=1,IF(AND(YEAR(FebSun1+9)=ΈτοςΗμερολογίου,MONTH(FebSun1+9)=2),FebSun1+9,""),IF(AND(YEAR(FebSun1+16)=ΈτοςΗμερολογίου,MONTH(FebSun1+16)=2),FebSun1+16,""))</f>
        <v>43508</v>
      </c>
      <c r="N28" s="43">
        <f ca="1">IF(DAY(FebSun1)=1,IF(AND(YEAR(FebSun1+10)=ΈτοςΗμερολογίου,MONTH(FebSun1+10)=2),FebSun1+10,""),IF(AND(YEAR(FebSun1+17)=ΈτοςΗμερολογίου,MONTH(FebSun1+17)=2),FebSun1+17,""))</f>
        <v>43509</v>
      </c>
      <c r="O28" s="43">
        <f ca="1">IF(DAY(FebSun1)=1,IF(AND(YEAR(FebSun1+11)=ΈτοςΗμερολογίου,MONTH(FebSun1+11)=2),FebSun1+11,""),IF(AND(YEAR(FebSun1+18)=ΈτοςΗμερολογίου,MONTH(FebSun1+18)=2),FebSun1+18,""))</f>
        <v>43510</v>
      </c>
      <c r="P28" s="43">
        <f ca="1">IF(DAY(FebSun1)=1,IF(AND(YEAR(FebSun1+12)=ΈτοςΗμερολογίου,MONTH(FebSun1+12)=2),FebSun1+12,""),IF(AND(YEAR(FebSun1+19)=ΈτοςΗμερολογίου,MONTH(FebSun1+19)=2),FebSun1+19,""))</f>
        <v>43511</v>
      </c>
      <c r="Q28" s="43">
        <f ca="1">IF(DAY(FebSun1)=1,IF(AND(YEAR(FebSun1+13)=ΈτοςΗμερολογίου,MONTH(FebSun1+13)=2),FebSun1+13,""),IF(AND(YEAR(FebSun1+20)=ΈτοςΗμερολογίου,MONTH(FebSun1+20)=2),FebSun1+20,""))</f>
        <v>43512</v>
      </c>
      <c r="R28" s="43">
        <f ca="1">IF(DAY(FebSun1)=1,IF(AND(YEAR(FebSun1+14)=ΈτοςΗμερολογίου,MONTH(FebSun1+14)=2),FebSun1+14,""),IF(AND(YEAR(FebSun1+21)=ΈτοςΗμερολογίου,MONTH(FebSun1+21)=2),FebSun1+21,""))</f>
        <v>43513</v>
      </c>
      <c r="S28" s="36"/>
      <c r="T28" s="40"/>
      <c r="U28" s="43">
        <f ca="1">IF(DAY(MarSun1)=1,IF(AND(YEAR(MarSun1+8)=ΈτοςΗμερολογίου,MONTH(MarSun1+8)=3),MarSun1+8,""),IF(AND(YEAR(MarSun1+15)=ΈτοςΗμερολογίου,MONTH(MarSun1+15)=3),MarSun1+15,""))</f>
        <v>43535</v>
      </c>
      <c r="V28" s="43">
        <f ca="1">IF(DAY(MarSun1)=1,IF(AND(YEAR(MarSun1+9)=ΈτοςΗμερολογίου,MONTH(MarSun1+9)=3),MarSun1+9,""),IF(AND(YEAR(MarSun1+16)=ΈτοςΗμερολογίου,MONTH(MarSun1+16)=3),MarSun1+16,""))</f>
        <v>43536</v>
      </c>
      <c r="W28" s="43">
        <f ca="1">IF(DAY(MarSun1)=1,IF(AND(YEAR(MarSun1+10)=ΈτοςΗμερολογίου,MONTH(MarSun1+10)=3),MarSun1+10,""),IF(AND(YEAR(MarSun1+17)=ΈτοςΗμερολογίου,MONTH(MarSun1+17)=3),MarSun1+17,""))</f>
        <v>43537</v>
      </c>
      <c r="X28" s="43">
        <f ca="1">IF(DAY(MarSun1)=1,IF(AND(YEAR(MarSun1+11)=ΈτοςΗμερολογίου,MONTH(MarSun1+11)=3),MarSun1+11,""),IF(AND(YEAR(MarSun1+18)=ΈτοςΗμερολογίου,MONTH(MarSun1+18)=3),MarSun1+18,""))</f>
        <v>43538</v>
      </c>
      <c r="Y28" s="43">
        <f ca="1">IF(DAY(MarSun1)=1,IF(AND(YEAR(MarSun1+12)=ΈτοςΗμερολογίου,MONTH(MarSun1+12)=3),MarSun1+12,""),IF(AND(YEAR(MarSun1+19)=ΈτοςΗμερολογίου,MONTH(MarSun1+19)=3),MarSun1+19,""))</f>
        <v>43539</v>
      </c>
      <c r="Z28" s="43">
        <f ca="1">IF(DAY(MarSun1)=1,IF(AND(YEAR(MarSun1+13)=ΈτοςΗμερολογίου,MONTH(MarSun1+13)=3),MarSun1+13,""),IF(AND(YEAR(MarSun1+20)=ΈτοςΗμερολογίου,MONTH(MarSun1+20)=3),MarSun1+20,""))</f>
        <v>43540</v>
      </c>
      <c r="AA28" s="43">
        <f ca="1">IF(DAY(MarSun1)=1,IF(AND(YEAR(MarSun1+14)=ΈτοςΗμερολογίου,MONTH(MarSun1+14)=3),MarSun1+14,""),IF(AND(YEAR(MarSun1+21)=ΈτοςΗμερολογίου,MONTH(MarSun1+21)=3),MarSun1+21,""))</f>
        <v>43541</v>
      </c>
      <c r="AB28" s="36"/>
      <c r="AC28" s="35"/>
      <c r="AD28" s="43">
        <f ca="1">IF(DAY(AprSun1)=1,IF(AND(YEAR(AprSun1+8)=ΈτοςΗμερολογίου,MONTH(AprSun1+8)=4),AprSun1+8,""),IF(AND(YEAR(AprSun1+15)=ΈτοςΗμερολογίου,MONTH(AprSun1+15)=4),AprSun1+15,""))</f>
        <v>43570</v>
      </c>
      <c r="AE28" s="43">
        <f ca="1">IF(DAY(AprSun1)=1,IF(AND(YEAR(AprSun1+9)=ΈτοςΗμερολογίου,MONTH(AprSun1+9)=4),AprSun1+9,""),IF(AND(YEAR(AprSun1+16)=ΈτοςΗμερολογίου,MONTH(AprSun1+16)=4),AprSun1+16,""))</f>
        <v>43571</v>
      </c>
      <c r="AF28" s="43">
        <f ca="1">IF(DAY(AprSun1)=1,IF(AND(YEAR(AprSun1+10)=ΈτοςΗμερολογίου,MONTH(AprSun1+10)=4),AprSun1+10,""),IF(AND(YEAR(AprSun1+17)=ΈτοςΗμερολογίου,MONTH(AprSun1+17)=4),AprSun1+17,""))</f>
        <v>43572</v>
      </c>
      <c r="AG28" s="43">
        <f ca="1">IF(DAY(AprSun1)=1,IF(AND(YEAR(AprSun1+11)=ΈτοςΗμερολογίου,MONTH(AprSun1+11)=4),AprSun1+11,""),IF(AND(YEAR(AprSun1+18)=ΈτοςΗμερολογίου,MONTH(AprSun1+18)=4),AprSun1+18,""))</f>
        <v>43573</v>
      </c>
      <c r="AH28" s="43">
        <f ca="1">IF(DAY(AprSun1)=1,IF(AND(YEAR(AprSun1+12)=ΈτοςΗμερολογίου,MONTH(AprSun1+12)=4),AprSun1+12,""),IF(AND(YEAR(AprSun1+19)=ΈτοςΗμερολογίου,MONTH(AprSun1+19)=4),AprSun1+19,""))</f>
        <v>43574</v>
      </c>
      <c r="AI28" s="43">
        <f ca="1">IF(DAY(AprSun1)=1,IF(AND(YEAR(AprSun1+13)=ΈτοςΗμερολογίου,MONTH(AprSun1+13)=4),AprSun1+13,""),IF(AND(YEAR(AprSun1+20)=ΈτοςΗμερολογίου,MONTH(AprSun1+20)=4),AprSun1+20,""))</f>
        <v>43575</v>
      </c>
      <c r="AJ28" s="43">
        <f ca="1">IF(DAY(AprSun1)=1,IF(AND(YEAR(AprSun1+14)=ΈτοςΗμερολογίου,MONTH(AprSun1+14)=4),AprSun1+14,""),IF(AND(YEAR(AprSun1+21)=ΈτοςΗμερολογίου,MONTH(AprSun1+21)=4),AprSun1+21,""))</f>
        <v>43576</v>
      </c>
    </row>
    <row r="29" spans="1:37" x14ac:dyDescent="0.2">
      <c r="C29" s="43">
        <f ca="1">IF(DAY(JanSun1)=1,IF(AND(YEAR(JanSun1+15)=ΈτοςΗμερολογίου,MONTH(JanSun1+15)=1),JanSun1+15,""),IF(AND(YEAR(JanSun1+22)=ΈτοςΗμερολογίου,MONTH(JanSun1+22)=1),JanSun1+22,""))</f>
        <v>43486</v>
      </c>
      <c r="D29" s="43">
        <f ca="1">IF(DAY(JanSun1)=1,IF(AND(YEAR(JanSun1+16)=ΈτοςΗμερολογίου,MONTH(JanSun1+16)=1),JanSun1+16,""),IF(AND(YEAR(JanSun1+23)=ΈτοςΗμερολογίου,MONTH(JanSun1+23)=1),JanSun1+23,""))</f>
        <v>43487</v>
      </c>
      <c r="E29" s="43">
        <f ca="1">IF(DAY(JanSun1)=1,IF(AND(YEAR(JanSun1+17)=ΈτοςΗμερολογίου,MONTH(JanSun1+17)=1),JanSun1+17,""),IF(AND(YEAR(JanSun1+24)=ΈτοςΗμερολογίου,MONTH(JanSun1+24)=1),JanSun1+24,""))</f>
        <v>43488</v>
      </c>
      <c r="F29" s="43">
        <f ca="1">IF(DAY(JanSun1)=1,IF(AND(YEAR(JanSun1+18)=ΈτοςΗμερολογίου,MONTH(JanSun1+18)=1),JanSun1+18,""),IF(AND(YEAR(JanSun1+25)=ΈτοςΗμερολογίου,MONTH(JanSun1+25)=1),JanSun1+25,""))</f>
        <v>43489</v>
      </c>
      <c r="G29" s="43">
        <f ca="1">IF(DAY(JanSun1)=1,IF(AND(YEAR(JanSun1+19)=ΈτοςΗμερολογίου,MONTH(JanSun1+19)=1),JanSun1+19,""),IF(AND(YEAR(JanSun1+26)=ΈτοςΗμερολογίου,MONTH(JanSun1+26)=1),JanSun1+26,""))</f>
        <v>43490</v>
      </c>
      <c r="H29" s="43">
        <f ca="1">IF(DAY(JanSun1)=1,IF(AND(YEAR(JanSun1+20)=ΈτοςΗμερολογίου,MONTH(JanSun1+20)=1),JanSun1+20,""),IF(AND(YEAR(JanSun1+27)=ΈτοςΗμερολογίου,MONTH(JanSun1+27)=1),JanSun1+27,""))</f>
        <v>43491</v>
      </c>
      <c r="I29" s="43">
        <f ca="1">IF(DAY(JanSun1)=1,IF(AND(YEAR(JanSun1+21)=ΈτοςΗμερολογίου,MONTH(JanSun1+21)=1),JanSun1+21,""),IF(AND(YEAR(JanSun1+28)=ΈτοςΗμερολογίου,MONTH(JanSun1+28)=1),JanSun1+28,""))</f>
        <v>43492</v>
      </c>
      <c r="J29" s="36"/>
      <c r="K29" s="35"/>
      <c r="L29" s="43">
        <f ca="1">IF(DAY(FebSun1)=1,IF(AND(YEAR(FebSun1+15)=ΈτοςΗμερολογίου,MONTH(FebSun1+15)=2),FebSun1+15,""),IF(AND(YEAR(FebSun1+22)=ΈτοςΗμερολογίου,MONTH(FebSun1+22)=2),FebSun1+22,""))</f>
        <v>43514</v>
      </c>
      <c r="M29" s="43">
        <f ca="1">IF(DAY(FebSun1)=1,IF(AND(YEAR(FebSun1+16)=ΈτοςΗμερολογίου,MONTH(FebSun1+16)=2),FebSun1+16,""),IF(AND(YEAR(FebSun1+23)=ΈτοςΗμερολογίου,MONTH(FebSun1+23)=2),FebSun1+23,""))</f>
        <v>43515</v>
      </c>
      <c r="N29" s="43">
        <f ca="1">IF(DAY(FebSun1)=1,IF(AND(YEAR(FebSun1+17)=ΈτοςΗμερολογίου,MONTH(FebSun1+17)=2),FebSun1+17,""),IF(AND(YEAR(FebSun1+24)=ΈτοςΗμερολογίου,MONTH(FebSun1+24)=2),FebSun1+24,""))</f>
        <v>43516</v>
      </c>
      <c r="O29" s="43">
        <f ca="1">IF(DAY(FebSun1)=1,IF(AND(YEAR(FebSun1+18)=ΈτοςΗμερολογίου,MONTH(FebSun1+18)=2),FebSun1+18,""),IF(AND(YEAR(FebSun1+25)=ΈτοςΗμερολογίου,MONTH(FebSun1+25)=2),FebSun1+25,""))</f>
        <v>43517</v>
      </c>
      <c r="P29" s="43">
        <f ca="1">IF(DAY(FebSun1)=1,IF(AND(YEAR(FebSun1+19)=ΈτοςΗμερολογίου,MONTH(FebSun1+19)=2),FebSun1+19,""),IF(AND(YEAR(FebSun1+26)=ΈτοςΗμερολογίου,MONTH(FebSun1+26)=2),FebSun1+26,""))</f>
        <v>43518</v>
      </c>
      <c r="Q29" s="43">
        <f ca="1">IF(DAY(FebSun1)=1,IF(AND(YEAR(FebSun1+20)=ΈτοςΗμερολογίου,MONTH(FebSun1+20)=2),FebSun1+20,""),IF(AND(YEAR(FebSun1+27)=ΈτοςΗμερολογίου,MONTH(FebSun1+27)=2),FebSun1+27,""))</f>
        <v>43519</v>
      </c>
      <c r="R29" s="43">
        <f ca="1">IF(DAY(FebSun1)=1,IF(AND(YEAR(FebSun1+21)=ΈτοςΗμερολογίου,MONTH(FebSun1+21)=2),FebSun1+21,""),IF(AND(YEAR(FebSun1+28)=ΈτοςΗμερολογίου,MONTH(FebSun1+28)=2),FebSun1+28,""))</f>
        <v>43520</v>
      </c>
      <c r="S29" s="36"/>
      <c r="T29" s="40"/>
      <c r="U29" s="43">
        <f ca="1">IF(DAY(MarSun1)=1,IF(AND(YEAR(MarSun1+15)=ΈτοςΗμερολογίου,MONTH(MarSun1+15)=3),MarSun1+15,""),IF(AND(YEAR(MarSun1+22)=ΈτοςΗμερολογίου,MONTH(MarSun1+22)=3),MarSun1+22,""))</f>
        <v>43542</v>
      </c>
      <c r="V29" s="43">
        <f ca="1">IF(DAY(MarSun1)=1,IF(AND(YEAR(MarSun1+16)=ΈτοςΗμερολογίου,MONTH(MarSun1+16)=3),MarSun1+16,""),IF(AND(YEAR(MarSun1+23)=ΈτοςΗμερολογίου,MONTH(MarSun1+23)=3),MarSun1+23,""))</f>
        <v>43543</v>
      </c>
      <c r="W29" s="43">
        <f ca="1">IF(DAY(MarSun1)=1,IF(AND(YEAR(MarSun1+17)=ΈτοςΗμερολογίου,MONTH(MarSun1+17)=3),MarSun1+17,""),IF(AND(YEAR(MarSun1+24)=ΈτοςΗμερολογίου,MONTH(MarSun1+24)=3),MarSun1+24,""))</f>
        <v>43544</v>
      </c>
      <c r="X29" s="43">
        <f ca="1">IF(DAY(MarSun1)=1,IF(AND(YEAR(MarSun1+18)=ΈτοςΗμερολογίου,MONTH(MarSun1+18)=3),MarSun1+18,""),IF(AND(YEAR(MarSun1+25)=ΈτοςΗμερολογίου,MONTH(MarSun1+25)=3),MarSun1+25,""))</f>
        <v>43545</v>
      </c>
      <c r="Y29" s="43">
        <f ca="1">IF(DAY(MarSun1)=1,IF(AND(YEAR(MarSun1+19)=ΈτοςΗμερολογίου,MONTH(MarSun1+19)=3),MarSun1+19,""),IF(AND(YEAR(MarSun1+26)=ΈτοςΗμερολογίου,MONTH(MarSun1+26)=3),MarSun1+26,""))</f>
        <v>43546</v>
      </c>
      <c r="Z29" s="43">
        <f ca="1">IF(DAY(MarSun1)=1,IF(AND(YEAR(MarSun1+20)=ΈτοςΗμερολογίου,MONTH(MarSun1+20)=3),MarSun1+20,""),IF(AND(YEAR(MarSun1+27)=ΈτοςΗμερολογίου,MONTH(MarSun1+27)=3),MarSun1+27,""))</f>
        <v>43547</v>
      </c>
      <c r="AA29" s="43">
        <f ca="1">IF(DAY(MarSun1)=1,IF(AND(YEAR(MarSun1+21)=ΈτοςΗμερολογίου,MONTH(MarSun1+21)=3),MarSun1+21,""),IF(AND(YEAR(MarSun1+28)=ΈτοςΗμερολογίου,MONTH(MarSun1+28)=3),MarSun1+28,""))</f>
        <v>43548</v>
      </c>
      <c r="AB29" s="36"/>
      <c r="AC29" s="35"/>
      <c r="AD29" s="43">
        <f ca="1">IF(DAY(AprSun1)=1,IF(AND(YEAR(AprSun1+15)=ΈτοςΗμερολογίου,MONTH(AprSun1+15)=4),AprSun1+15,""),IF(AND(YEAR(AprSun1+22)=ΈτοςΗμερολογίου,MONTH(AprSun1+22)=4),AprSun1+22,""))</f>
        <v>43577</v>
      </c>
      <c r="AE29" s="43">
        <f ca="1">IF(DAY(AprSun1)=1,IF(AND(YEAR(AprSun1+16)=ΈτοςΗμερολογίου,MONTH(AprSun1+16)=4),AprSun1+16,""),IF(AND(YEAR(AprSun1+23)=ΈτοςΗμερολογίου,MONTH(AprSun1+23)=4),AprSun1+23,""))</f>
        <v>43578</v>
      </c>
      <c r="AF29" s="43">
        <f ca="1">IF(DAY(AprSun1)=1,IF(AND(YEAR(AprSun1+17)=ΈτοςΗμερολογίου,MONTH(AprSun1+17)=4),AprSun1+17,""),IF(AND(YEAR(AprSun1+24)=ΈτοςΗμερολογίου,MONTH(AprSun1+24)=4),AprSun1+24,""))</f>
        <v>43579</v>
      </c>
      <c r="AG29" s="43">
        <f ca="1">IF(DAY(AprSun1)=1,IF(AND(YEAR(AprSun1+18)=ΈτοςΗμερολογίου,MONTH(AprSun1+18)=4),AprSun1+18,""),IF(AND(YEAR(AprSun1+25)=ΈτοςΗμερολογίου,MONTH(AprSun1+25)=4),AprSun1+25,""))</f>
        <v>43580</v>
      </c>
      <c r="AH29" s="43">
        <f ca="1">IF(DAY(AprSun1)=1,IF(AND(YEAR(AprSun1+19)=ΈτοςΗμερολογίου,MONTH(AprSun1+19)=4),AprSun1+19,""),IF(AND(YEAR(AprSun1+26)=ΈτοςΗμερολογίου,MONTH(AprSun1+26)=4),AprSun1+26,""))</f>
        <v>43581</v>
      </c>
      <c r="AI29" s="43">
        <f ca="1">IF(DAY(AprSun1)=1,IF(AND(YEAR(AprSun1+20)=ΈτοςΗμερολογίου,MONTH(AprSun1+20)=4),AprSun1+20,""),IF(AND(YEAR(AprSun1+27)=ΈτοςΗμερολογίου,MONTH(AprSun1+27)=4),AprSun1+27,""))</f>
        <v>43582</v>
      </c>
      <c r="AJ29" s="43">
        <f ca="1">IF(DAY(AprSun1)=1,IF(AND(YEAR(AprSun1+21)=ΈτοςΗμερολογίου,MONTH(AprSun1+21)=4),AprSun1+21,""),IF(AND(YEAR(AprSun1+28)=ΈτοςΗμερολογίου,MONTH(AprSun1+28)=4),AprSun1+28,""))</f>
        <v>43583</v>
      </c>
    </row>
    <row r="30" spans="1:37" x14ac:dyDescent="0.2">
      <c r="C30" s="43">
        <f ca="1">IF(DAY(JanSun1)=1,IF(AND(YEAR(JanSun1+22)=ΈτοςΗμερολογίου,MONTH(JanSun1+22)=1),JanSun1+22,""),IF(AND(YEAR(JanSun1+29)=ΈτοςΗμερολογίου,MONTH(JanSun1+29)=1),JanSun1+29,""))</f>
        <v>43493</v>
      </c>
      <c r="D30" s="43">
        <f ca="1">IF(DAY(JanSun1)=1,IF(AND(YEAR(JanSun1+23)=ΈτοςΗμερολογίου,MONTH(JanSun1+23)=1),JanSun1+23,""),IF(AND(YEAR(JanSun1+30)=ΈτοςΗμερολογίου,MONTH(JanSun1+30)=1),JanSun1+30,""))</f>
        <v>43494</v>
      </c>
      <c r="E30" s="43">
        <f ca="1">IF(DAY(JanSun1)=1,IF(AND(YEAR(JanSun1+24)=ΈτοςΗμερολογίου,MONTH(JanSun1+24)=1),JanSun1+24,""),IF(AND(YEAR(JanSun1+31)=ΈτοςΗμερολογίου,MONTH(JanSun1+31)=1),JanSun1+31,""))</f>
        <v>43495</v>
      </c>
      <c r="F30" s="43">
        <f ca="1">IF(DAY(JanSun1)=1,IF(AND(YEAR(JanSun1+25)=ΈτοςΗμερολογίου,MONTH(JanSun1+25)=1),JanSun1+25,""),IF(AND(YEAR(JanSun1+32)=ΈτοςΗμερολογίου,MONTH(JanSun1+32)=1),JanSun1+32,""))</f>
        <v>43496</v>
      </c>
      <c r="G30" s="43" t="str">
        <f ca="1">IF(DAY(JanSun1)=1,IF(AND(YEAR(JanSun1+26)=ΈτοςΗμερολογίου,MONTH(JanSun1+26)=1),JanSun1+26,""),IF(AND(YEAR(JanSun1+33)=ΈτοςΗμερολογίου,MONTH(JanSun1+33)=1),JanSun1+33,""))</f>
        <v/>
      </c>
      <c r="H30" s="43" t="str">
        <f ca="1">IF(DAY(JanSun1)=1,IF(AND(YEAR(JanSun1+27)=ΈτοςΗμερολογίου,MONTH(JanSun1+27)=1),JanSun1+27,""),IF(AND(YEAR(JanSun1+34)=ΈτοςΗμερολογίου,MONTH(JanSun1+34)=1),JanSun1+34,""))</f>
        <v/>
      </c>
      <c r="I30" s="43" t="str">
        <f ca="1">IF(DAY(JanSun1)=1,IF(AND(YEAR(JanSun1+28)=ΈτοςΗμερολογίου,MONTH(JanSun1+28)=1),JanSun1+28,""),IF(AND(YEAR(JanSun1+35)=ΈτοςΗμερολογίου,MONTH(JanSun1+35)=1),JanSun1+35,""))</f>
        <v/>
      </c>
      <c r="J30" s="36"/>
      <c r="K30" s="35"/>
      <c r="L30" s="43">
        <f ca="1">IF(DAY(FebSun1)=1,IF(AND(YEAR(FebSun1+22)=ΈτοςΗμερολογίου,MONTH(FebSun1+22)=2),FebSun1+22,""),IF(AND(YEAR(FebSun1+29)=ΈτοςΗμερολογίου,MONTH(FebSun1+29)=2),FebSun1+29,""))</f>
        <v>43521</v>
      </c>
      <c r="M30" s="43">
        <f ca="1">IF(DAY(FebSun1)=1,IF(AND(YEAR(FebSun1+23)=ΈτοςΗμερολογίου,MONTH(FebSun1+23)=2),FebSun1+23,""),IF(AND(YEAR(FebSun1+30)=ΈτοςΗμερολογίου,MONTH(FebSun1+30)=2),FebSun1+30,""))</f>
        <v>43522</v>
      </c>
      <c r="N30" s="43">
        <f ca="1">IF(DAY(FebSun1)=1,IF(AND(YEAR(FebSun1+24)=ΈτοςΗμερολογίου,MONTH(FebSun1+24)=2),FebSun1+24,""),IF(AND(YEAR(FebSun1+31)=ΈτοςΗμερολογίου,MONTH(FebSun1+31)=2),FebSun1+31,""))</f>
        <v>43523</v>
      </c>
      <c r="O30" s="43">
        <f ca="1">IF(DAY(FebSun1)=1,IF(AND(YEAR(FebSun1+25)=ΈτοςΗμερολογίου,MONTH(FebSun1+25)=2),FebSun1+25,""),IF(AND(YEAR(FebSun1+32)=ΈτοςΗμερολογίου,MONTH(FebSun1+32)=2),FebSun1+32,""))</f>
        <v>43524</v>
      </c>
      <c r="P30" s="43" t="str">
        <f ca="1">IF(DAY(FebSun1)=1,IF(AND(YEAR(FebSun1+26)=ΈτοςΗμερολογίου,MONTH(FebSun1+26)=2),FebSun1+26,""),IF(AND(YEAR(FebSun1+33)=ΈτοςΗμερολογίου,MONTH(FebSun1+33)=2),FebSun1+33,""))</f>
        <v/>
      </c>
      <c r="Q30" s="43" t="str">
        <f ca="1">IF(DAY(FebSun1)=1,IF(AND(YEAR(FebSun1+27)=ΈτοςΗμερολογίου,MONTH(FebSun1+27)=2),FebSun1+27,""),IF(AND(YEAR(FebSun1+34)=ΈτοςΗμερολογίου,MONTH(FebSun1+34)=2),FebSun1+34,""))</f>
        <v/>
      </c>
      <c r="R30" s="43" t="str">
        <f ca="1">IF(DAY(FebSun1)=1,IF(AND(YEAR(FebSun1+28)=ΈτοςΗμερολογίου,MONTH(FebSun1+28)=2),FebSun1+28,""),IF(AND(YEAR(FebSun1+35)=ΈτοςΗμερολογίου,MONTH(FebSun1+35)=2),FebSun1+35,""))</f>
        <v/>
      </c>
      <c r="S30" s="36"/>
      <c r="T30" s="40"/>
      <c r="U30" s="43">
        <f ca="1">IF(DAY(MarSun1)=1,IF(AND(YEAR(MarSun1+22)=ΈτοςΗμερολογίου,MONTH(MarSun1+22)=3),MarSun1+22,""),IF(AND(YEAR(MarSun1+29)=ΈτοςΗμερολογίου,MONTH(MarSun1+29)=3),MarSun1+29,""))</f>
        <v>43549</v>
      </c>
      <c r="V30" s="43">
        <f ca="1">IF(DAY(MarSun1)=1,IF(AND(YEAR(MarSun1+23)=ΈτοςΗμερολογίου,MONTH(MarSun1+23)=3),MarSun1+23,""),IF(AND(YEAR(MarSun1+30)=ΈτοςΗμερολογίου,MONTH(MarSun1+30)=3),MarSun1+30,""))</f>
        <v>43550</v>
      </c>
      <c r="W30" s="43">
        <f ca="1">IF(DAY(MarSun1)=1,IF(AND(YEAR(MarSun1+24)=ΈτοςΗμερολογίου,MONTH(MarSun1+24)=3),MarSun1+24,""),IF(AND(YEAR(MarSun1+31)=ΈτοςΗμερολογίου,MONTH(MarSun1+31)=3),MarSun1+31,""))</f>
        <v>43551</v>
      </c>
      <c r="X30" s="43">
        <f ca="1">IF(DAY(MarSun1)=1,IF(AND(YEAR(MarSun1+25)=ΈτοςΗμερολογίου,MONTH(MarSun1+25)=3),MarSun1+25,""),IF(AND(YEAR(MarSun1+32)=ΈτοςΗμερολογίου,MONTH(MarSun1+32)=3),MarSun1+32,""))</f>
        <v>43552</v>
      </c>
      <c r="Y30" s="43">
        <f ca="1">IF(DAY(MarSun1)=1,IF(AND(YEAR(MarSun1+26)=ΈτοςΗμερολογίου,MONTH(MarSun1+26)=3),MarSun1+26,""),IF(AND(YEAR(MarSun1+33)=ΈτοςΗμερολογίου,MONTH(MarSun1+33)=3),MarSun1+33,""))</f>
        <v>43553</v>
      </c>
      <c r="Z30" s="43">
        <f ca="1">IF(DAY(MarSun1)=1,IF(AND(YEAR(MarSun1+27)=ΈτοςΗμερολογίου,MONTH(MarSun1+27)=3),MarSun1+27,""),IF(AND(YEAR(MarSun1+34)=ΈτοςΗμερολογίου,MONTH(MarSun1+34)=3),MarSun1+34,""))</f>
        <v>43554</v>
      </c>
      <c r="AA30" s="43">
        <f ca="1">IF(DAY(MarSun1)=1,IF(AND(YEAR(MarSun1+28)=ΈτοςΗμερολογίου,MONTH(MarSun1+28)=3),MarSun1+28,""),IF(AND(YEAR(MarSun1+35)=ΈτοςΗμερολογίου,MONTH(MarSun1+35)=3),MarSun1+35,""))</f>
        <v>43555</v>
      </c>
      <c r="AB30" s="36"/>
      <c r="AC30" s="35"/>
      <c r="AD30" s="43">
        <f ca="1">IF(DAY(AprSun1)=1,IF(AND(YEAR(AprSun1+22)=ΈτοςΗμερολογίου,MONTH(AprSun1+22)=4),AprSun1+22,""),IF(AND(YEAR(AprSun1+29)=ΈτοςΗμερολογίου,MONTH(AprSun1+29)=4),AprSun1+29,""))</f>
        <v>43584</v>
      </c>
      <c r="AE30" s="43">
        <f ca="1">IF(DAY(AprSun1)=1,IF(AND(YEAR(AprSun1+23)=ΈτοςΗμερολογίου,MONTH(AprSun1+23)=4),AprSun1+23,""),IF(AND(YEAR(AprSun1+30)=ΈτοςΗμερολογίου,MONTH(AprSun1+30)=4),AprSun1+30,""))</f>
        <v>43585</v>
      </c>
      <c r="AF30" s="43" t="str">
        <f ca="1">IF(DAY(AprSun1)=1,IF(AND(YEAR(AprSun1+24)=ΈτοςΗμερολογίου,MONTH(AprSun1+24)=4),AprSun1+24,""),IF(AND(YEAR(AprSun1+31)=ΈτοςΗμερολογίου,MONTH(AprSun1+31)=4),AprSun1+31,""))</f>
        <v/>
      </c>
      <c r="AG30" s="43" t="str">
        <f ca="1">IF(DAY(AprSun1)=1,IF(AND(YEAR(AprSun1+25)=ΈτοςΗμερολογίου,MONTH(AprSun1+25)=4),AprSun1+25,""),IF(AND(YEAR(AprSun1+32)=ΈτοςΗμερολογίου,MONTH(AprSun1+32)=4),AprSun1+32,""))</f>
        <v/>
      </c>
      <c r="AH30" s="43" t="str">
        <f ca="1">IF(DAY(AprSun1)=1,IF(AND(YEAR(AprSun1+26)=ΈτοςΗμερολογίου,MONTH(AprSun1+26)=4),AprSun1+26,""),IF(AND(YEAR(AprSun1+33)=ΈτοςΗμερολογίου,MONTH(AprSun1+33)=4),AprSun1+33,""))</f>
        <v/>
      </c>
      <c r="AI30" s="43" t="str">
        <f ca="1">IF(DAY(AprSun1)=1,IF(AND(YEAR(AprSun1+27)=ΈτοςΗμερολογίου,MONTH(AprSun1+27)=4),AprSun1+27,""),IF(AND(YEAR(AprSun1+34)=ΈτοςΗμερολογίου,MONTH(AprSun1+34)=4),AprSun1+34,""))</f>
        <v/>
      </c>
      <c r="AJ30" s="43" t="str">
        <f ca="1">IF(DAY(AprSun1)=1,IF(AND(YEAR(AprSun1+28)=ΈτοςΗμερολογίου,MONTH(AprSun1+28)=4),AprSun1+28,""),IF(AND(YEAR(AprSun1+35)=ΈτοςΗμερολογίου,MONTH(AprSun1+35)=4),AprSun1+35,""))</f>
        <v/>
      </c>
    </row>
    <row r="31" spans="1:37" x14ac:dyDescent="0.2">
      <c r="C31" s="43" t="str">
        <f ca="1">IF(DAY(JanSun1)=1,IF(AND(YEAR(JanSun1+29)=ΈτοςΗμερολογίου,MONTH(JanSun1+29)=1),JanSun1+29,""),IF(AND(YEAR(JanSun1+36)=ΈτοςΗμερολογίου,MONTH(JanSun1+36)=1),JanSun1+36,""))</f>
        <v/>
      </c>
      <c r="D31" s="43" t="str">
        <f ca="1">IF(DAY(JanSun1)=1,IF(AND(YEAR(JanSun1+30)=ΈτοςΗμερολογίου,MONTH(JanSun1+30)=1),JanSun1+30,""),IF(AND(YEAR(JanSun1+37)=ΈτοςΗμερολογίου,MONTH(JanSun1+37)=1),JanSun1+37,""))</f>
        <v/>
      </c>
      <c r="E31" s="43" t="str">
        <f ca="1">IF(DAY(JanSun1)=1,IF(AND(YEAR(JanSun1+31)=ΈτοςΗμερολογίου,MONTH(JanSun1+31)=1),JanSun1+31,""),IF(AND(YEAR(JanSun1+38)=ΈτοςΗμερολογίου,MONTH(JanSun1+38)=1),JanSun1+38,""))</f>
        <v/>
      </c>
      <c r="F31" s="43" t="str">
        <f ca="1">IF(DAY(JanSun1)=1,IF(AND(YEAR(JanSun1+32)=ΈτοςΗμερολογίου,MONTH(JanSun1+32)=1),JanSun1+32,""),IF(AND(YEAR(JanSun1+39)=ΈτοςΗμερολογίου,MONTH(JanSun1+39)=1),JanSun1+39,""))</f>
        <v/>
      </c>
      <c r="G31" s="43" t="str">
        <f ca="1">IF(DAY(JanSun1)=1,IF(AND(YEAR(JanSun1+33)=ΈτοςΗμερολογίου,MONTH(JanSun1+33)=1),JanSun1+33,""),IF(AND(YEAR(JanSun1+40)=ΈτοςΗμερολογίου,MONTH(JanSun1+40)=1),JanSun1+40,""))</f>
        <v/>
      </c>
      <c r="H31" s="43" t="str">
        <f ca="1">IF(DAY(JanSun1)=1,IF(AND(YEAR(JanSun1+34)=ΈτοςΗμερολογίου,MONTH(JanSun1+34)=1),JanSun1+34,""),IF(AND(YEAR(JanSun1+41)=ΈτοςΗμερολογίου,MONTH(JanSun1+41)=1),JanSun1+41,""))</f>
        <v/>
      </c>
      <c r="I31" s="43" t="str">
        <f ca="1">IF(DAY(JanSun1)=1,IF(AND(YEAR(JanSun1+35)=ΈτοςΗμερολογίου,MONTH(JanSun1+35)=1),JanSun1+35,""),IF(AND(YEAR(JanSun1+42)=ΈτοςΗμερολογίου,MONTH(JanSun1+42)=1),JanSun1+42,""))</f>
        <v/>
      </c>
      <c r="J31" s="36"/>
      <c r="K31" s="35"/>
      <c r="L31" s="43" t="str">
        <f ca="1">IF(DAY(FebSun1)=1,IF(AND(YEAR(FebSun1+29)=ΈτοςΗμερολογίου,MONTH(FebSun1+29)=2),FebSun1+29,""),IF(AND(YEAR(FebSun1+36)=ΈτοςΗμερολογίου,MONTH(FebSun1+36)=2),FebSun1+36,""))</f>
        <v/>
      </c>
      <c r="M31" s="43" t="str">
        <f ca="1">IF(DAY(FebSun1)=1,IF(AND(YEAR(FebSun1+30)=ΈτοςΗμερολογίου,MONTH(FebSun1+30)=2),FebSun1+30,""),IF(AND(YEAR(FebSun1+37)=ΈτοςΗμερολογίου,MONTH(FebSun1+37)=2),FebSun1+37,""))</f>
        <v/>
      </c>
      <c r="N31" s="43" t="str">
        <f ca="1">IF(DAY(FebSun1)=1,IF(AND(YEAR(FebSun1+31)=ΈτοςΗμερολογίου,MONTH(FebSun1+31)=2),FebSun1+31,""),IF(AND(YEAR(FebSun1+38)=ΈτοςΗμερολογίου,MONTH(FebSun1+38)=2),FebSun1+38,""))</f>
        <v/>
      </c>
      <c r="O31" s="43" t="str">
        <f ca="1">IF(DAY(FebSun1)=1,IF(AND(YEAR(FebSun1+32)=ΈτοςΗμερολογίου,MONTH(FebSun1+32)=2),FebSun1+32,""),IF(AND(YEAR(FebSun1+39)=ΈτοςΗμερολογίου,MONTH(FebSun1+39)=2),FebSun1+39,""))</f>
        <v/>
      </c>
      <c r="P31" s="43" t="str">
        <f ca="1">IF(DAY(FebSun1)=1,IF(AND(YEAR(FebSun1+33)=ΈτοςΗμερολογίου,MONTH(FebSun1+33)=2),FebSun1+33,""),IF(AND(YEAR(FebSun1+40)=ΈτοςΗμερολογίου,MONTH(FebSun1+40)=2),FebSun1+40,""))</f>
        <v/>
      </c>
      <c r="Q31" s="43" t="str">
        <f ca="1">IF(DAY(FebSun1)=1,IF(AND(YEAR(FebSun1+34)=ΈτοςΗμερολογίου,MONTH(FebSun1+34)=2),FebSun1+34,""),IF(AND(YEAR(FebSun1+41)=ΈτοςΗμερολογίου,MONTH(FebSun1+41)=2),FebSun1+41,""))</f>
        <v/>
      </c>
      <c r="R31" s="43" t="str">
        <f ca="1">IF(DAY(FebSun1)=1,IF(AND(YEAR(FebSun1+35)=ΈτοςΗμερολογίου,MONTH(FebSun1+35)=2),FebSun1+35,""),IF(AND(YEAR(FebSun1+42)=ΈτοςΗμερολογίου,MONTH(FebSun1+42)=2),FebSun1+42,""))</f>
        <v/>
      </c>
      <c r="S31" s="36"/>
      <c r="T31" s="40"/>
      <c r="U31" s="43" t="str">
        <f ca="1">IF(DAY(MarSun1)=1,IF(AND(YEAR(MarSun1+29)=ΈτοςΗμερολογίου,MONTH(MarSun1+29)=3),MarSun1+29,""),IF(AND(YEAR(MarSun1+36)=ΈτοςΗμερολογίου,MONTH(MarSun1+36)=3),MarSun1+36,""))</f>
        <v/>
      </c>
      <c r="V31" s="43" t="str">
        <f ca="1">IF(DAY(MarSun1)=1,IF(AND(YEAR(MarSun1+30)=ΈτοςΗμερολογίου,MONTH(MarSun1+30)=3),MarSun1+30,""),IF(AND(YEAR(MarSun1+37)=ΈτοςΗμερολογίου,MONTH(MarSun1+37)=3),MarSun1+37,""))</f>
        <v/>
      </c>
      <c r="W31" s="43" t="str">
        <f ca="1">IF(DAY(MarSun1)=1,IF(AND(YEAR(MarSun1+31)=ΈτοςΗμερολογίου,MONTH(MarSun1+31)=3),MarSun1+31,""),IF(AND(YEAR(MarSun1+38)=ΈτοςΗμερολογίου,MONTH(MarSun1+38)=3),MarSun1+38,""))</f>
        <v/>
      </c>
      <c r="X31" s="43" t="str">
        <f ca="1">IF(DAY(MarSun1)=1,IF(AND(YEAR(MarSun1+32)=ΈτοςΗμερολογίου,MONTH(MarSun1+32)=3),MarSun1+32,""),IF(AND(YEAR(MarSun1+39)=ΈτοςΗμερολογίου,MONTH(MarSun1+39)=3),MarSun1+39,""))</f>
        <v/>
      </c>
      <c r="Y31" s="43" t="str">
        <f ca="1">IF(DAY(MarSun1)=1,IF(AND(YEAR(MarSun1+33)=ΈτοςΗμερολογίου,MONTH(MarSun1+33)=3),MarSun1+33,""),IF(AND(YEAR(MarSun1+40)=ΈτοςΗμερολογίου,MONTH(MarSun1+40)=3),MarSun1+40,""))</f>
        <v/>
      </c>
      <c r="Z31" s="43" t="str">
        <f ca="1">IF(DAY(MarSun1)=1,IF(AND(YEAR(MarSun1+34)=ΈτοςΗμερολογίου,MONTH(MarSun1+34)=3),MarSun1+34,""),IF(AND(YEAR(MarSun1+41)=ΈτοςΗμερολογίου,MONTH(MarSun1+41)=3),MarSun1+41,""))</f>
        <v/>
      </c>
      <c r="AA31" s="43" t="str">
        <f ca="1">IF(DAY(MarSun1)=1,IF(AND(YEAR(MarSun1+35)=ΈτοςΗμερολογίου,MONTH(MarSun1+35)=3),MarSun1+35,""),IF(AND(YEAR(MarSun1+42)=ΈτοςΗμερολογίου,MONTH(MarSun1+42)=3),MarSun1+42,""))</f>
        <v/>
      </c>
      <c r="AB31" s="36"/>
      <c r="AC31" s="35"/>
      <c r="AD31" s="43" t="str">
        <f ca="1">IF(DAY(AprSun1)=1,IF(AND(YEAR(AprSun1+29)=ΈτοςΗμερολογίου,MONTH(AprSun1+29)=4),AprSun1+29,""),IF(AND(YEAR(AprSun1+36)=ΈτοςΗμερολογίου,MONTH(AprSun1+36)=4),AprSun1+36,""))</f>
        <v/>
      </c>
      <c r="AE31" s="43" t="str">
        <f ca="1">IF(DAY(AprSun1)=1,IF(AND(YEAR(AprSun1+30)=ΈτοςΗμερολογίου,MONTH(AprSun1+30)=4),AprSun1+30,""),IF(AND(YEAR(AprSun1+37)=ΈτοςΗμερολογίου,MONTH(AprSun1+37)=4),AprSun1+37,""))</f>
        <v/>
      </c>
      <c r="AF31" s="43" t="str">
        <f ca="1">IF(DAY(AprSun1)=1,IF(AND(YEAR(AprSun1+31)=ΈτοςΗμερολογίου,MONTH(AprSun1+31)=4),AprSun1+31,""),IF(AND(YEAR(AprSun1+38)=ΈτοςΗμερολογίου,MONTH(AprSun1+38)=4),AprSun1+38,""))</f>
        <v/>
      </c>
      <c r="AG31" s="43" t="str">
        <f ca="1">IF(DAY(AprSun1)=1,IF(AND(YEAR(AprSun1+32)=ΈτοςΗμερολογίου,MONTH(AprSun1+32)=4),AprSun1+32,""),IF(AND(YEAR(AprSun1+39)=ΈτοςΗμερολογίου,MONTH(AprSun1+39)=4),AprSun1+39,""))</f>
        <v/>
      </c>
      <c r="AH31" s="43" t="str">
        <f ca="1">IF(DAY(AprSun1)=1,IF(AND(YEAR(AprSun1+33)=ΈτοςΗμερολογίου,MONTH(AprSun1+33)=4),AprSun1+33,""),IF(AND(YEAR(AprSun1+40)=ΈτοςΗμερολογίου,MONTH(AprSun1+40)=4),AprSun1+40,""))</f>
        <v/>
      </c>
      <c r="AI31" s="43" t="str">
        <f ca="1">IF(DAY(AprSun1)=1,IF(AND(YEAR(AprSun1+34)=ΈτοςΗμερολογίου,MONTH(AprSun1+34)=4),AprSun1+34,""),IF(AND(YEAR(AprSun1+41)=ΈτοςΗμερολογίου,MONTH(AprSun1+41)=4),AprSun1+41,""))</f>
        <v/>
      </c>
      <c r="AJ31" s="43" t="str">
        <f ca="1">IF(DAY(AprSun1)=1,IF(AND(YEAR(AprSun1+35)=ΈτοςΗμερολογίου,MONTH(AprSun1+35)=4),AprSun1+35,""),IF(AND(YEAR(AprSun1+42)=ΈτοςΗμερολογίου,MONTH(AprSun1+42)=4),AprSun1+42,""))</f>
        <v/>
      </c>
    </row>
    <row r="32" spans="1:37" ht="15" x14ac:dyDescent="0.2">
      <c r="A32" s="26" t="s">
        <v>12</v>
      </c>
      <c r="C32" s="35"/>
      <c r="D32" s="35"/>
      <c r="E32" s="35"/>
      <c r="F32" s="35"/>
      <c r="G32" s="35"/>
      <c r="H32" s="35"/>
      <c r="I32" s="35"/>
      <c r="J32" s="36"/>
      <c r="K32" s="35"/>
      <c r="L32" s="35"/>
      <c r="M32" s="35"/>
      <c r="N32" s="35"/>
      <c r="O32" s="35"/>
      <c r="P32" s="35"/>
      <c r="Q32" s="35"/>
      <c r="R32" s="35"/>
      <c r="S32" s="36"/>
      <c r="T32" s="40"/>
      <c r="U32" s="40"/>
      <c r="V32" s="40"/>
      <c r="W32" s="40"/>
      <c r="X32" s="40"/>
      <c r="Y32" s="40"/>
      <c r="Z32" s="40"/>
      <c r="AA32" s="40"/>
      <c r="AB32" s="41"/>
      <c r="AC32" s="40"/>
      <c r="AD32" s="40"/>
      <c r="AE32" s="40"/>
      <c r="AF32" s="40"/>
      <c r="AG32" s="40"/>
      <c r="AH32" s="40"/>
      <c r="AI32" s="40"/>
      <c r="AJ32" s="40"/>
    </row>
    <row r="33" spans="1:36" ht="15.75" x14ac:dyDescent="0.25">
      <c r="A33" s="26" t="s">
        <v>13</v>
      </c>
      <c r="C33" s="45">
        <f ca="1">DATE(ΈτοςΗμερολογίου,5,1)</f>
        <v>43586</v>
      </c>
      <c r="D33" s="45"/>
      <c r="E33" s="45"/>
      <c r="F33" s="45"/>
      <c r="G33" s="45"/>
      <c r="H33" s="45"/>
      <c r="I33" s="45"/>
      <c r="J33" s="32"/>
      <c r="K33" s="35"/>
      <c r="L33" s="45">
        <f ca="1">DATE(ΈτοςΗμερολογίου,6,1)</f>
        <v>43617</v>
      </c>
      <c r="M33" s="45"/>
      <c r="N33" s="45"/>
      <c r="O33" s="45"/>
      <c r="P33" s="45"/>
      <c r="Q33" s="45"/>
      <c r="R33" s="45"/>
      <c r="S33" s="32"/>
      <c r="T33" s="40"/>
      <c r="U33" s="45">
        <f ca="1">DATE(ΈτοςΗμερολογίου,7,1)</f>
        <v>43647</v>
      </c>
      <c r="V33" s="45"/>
      <c r="W33" s="45"/>
      <c r="X33" s="45"/>
      <c r="Y33" s="45"/>
      <c r="Z33" s="45"/>
      <c r="AA33" s="45"/>
      <c r="AB33" s="32"/>
      <c r="AC33" s="35"/>
      <c r="AD33" s="45">
        <f ca="1">DATE(ΈτοςΗμερολογίου,8,1)</f>
        <v>43678</v>
      </c>
      <c r="AE33" s="45"/>
      <c r="AF33" s="45"/>
      <c r="AG33" s="45"/>
      <c r="AH33" s="45"/>
      <c r="AI33" s="45"/>
      <c r="AJ33" s="45"/>
    </row>
    <row r="34" spans="1:36" ht="15" x14ac:dyDescent="0.25">
      <c r="A34" s="26" t="s">
        <v>14</v>
      </c>
      <c r="C34" s="21" t="s">
        <v>20</v>
      </c>
      <c r="D34" s="21" t="s">
        <v>31</v>
      </c>
      <c r="E34" s="21" t="s">
        <v>23</v>
      </c>
      <c r="F34" s="21" t="s">
        <v>32</v>
      </c>
      <c r="G34" s="21" t="s">
        <v>24</v>
      </c>
      <c r="H34" s="21" t="s">
        <v>27</v>
      </c>
      <c r="I34" s="21" t="s">
        <v>28</v>
      </c>
      <c r="J34" s="34"/>
      <c r="K34" s="37"/>
      <c r="L34" s="21" t="s">
        <v>20</v>
      </c>
      <c r="M34" s="21" t="s">
        <v>31</v>
      </c>
      <c r="N34" s="21" t="s">
        <v>23</v>
      </c>
      <c r="O34" s="21" t="s">
        <v>32</v>
      </c>
      <c r="P34" s="21" t="s">
        <v>24</v>
      </c>
      <c r="Q34" s="21" t="s">
        <v>27</v>
      </c>
      <c r="R34" s="21" t="s">
        <v>28</v>
      </c>
      <c r="S34" s="34"/>
      <c r="T34" s="40"/>
      <c r="U34" s="21" t="s">
        <v>20</v>
      </c>
      <c r="V34" s="21" t="s">
        <v>31</v>
      </c>
      <c r="W34" s="21" t="s">
        <v>23</v>
      </c>
      <c r="X34" s="21" t="s">
        <v>32</v>
      </c>
      <c r="Y34" s="21" t="s">
        <v>24</v>
      </c>
      <c r="Z34" s="21" t="s">
        <v>27</v>
      </c>
      <c r="AA34" s="21" t="s">
        <v>28</v>
      </c>
      <c r="AB34" s="34"/>
      <c r="AC34" s="35"/>
      <c r="AD34" s="21" t="s">
        <v>20</v>
      </c>
      <c r="AE34" s="21" t="s">
        <v>31</v>
      </c>
      <c r="AF34" s="21" t="s">
        <v>23</v>
      </c>
      <c r="AG34" s="21" t="s">
        <v>32</v>
      </c>
      <c r="AH34" s="21" t="s">
        <v>24</v>
      </c>
      <c r="AI34" s="21" t="s">
        <v>27</v>
      </c>
      <c r="AJ34" s="21" t="s">
        <v>28</v>
      </c>
    </row>
    <row r="35" spans="1:36" ht="15.75" x14ac:dyDescent="0.25">
      <c r="A35" s="26" t="s">
        <v>15</v>
      </c>
      <c r="C35" s="43" t="str">
        <f ca="1">IF(DAY(MaySun1)=1,"",IF(AND(YEAR(MaySun1+1)=ΈτοςΗμερολογίου,MONTH(MaySun1+1)=5),MaySun1+1,""))</f>
        <v/>
      </c>
      <c r="D35" s="43" t="str">
        <f ca="1">IF(DAY(MaySun1)=1,"",IF(AND(YEAR(MaySun1+2)=ΈτοςΗμερολογίου,MONTH(MaySun1+2)=5),MaySun1+2,""))</f>
        <v/>
      </c>
      <c r="E35" s="43">
        <f ca="1">IF(DAY(MaySun1)=1,"",IF(AND(YEAR(MaySun1+3)=ΈτοςΗμερολογίου,MONTH(MaySun1+3)=5),MaySun1+3,""))</f>
        <v>43586</v>
      </c>
      <c r="F35" s="43">
        <f ca="1">IF(DAY(MaySun1)=1,"",IF(AND(YEAR(MaySun1+4)=ΈτοςΗμερολογίου,MONTH(MaySun1+4)=5),MaySun1+4,""))</f>
        <v>43587</v>
      </c>
      <c r="G35" s="43">
        <f ca="1">IF(DAY(MaySun1)=1,"",IF(AND(YEAR(MaySun1+5)=ΈτοςΗμερολογίου,MONTH(MaySun1+5)=5),MaySun1+5,""))</f>
        <v>43588</v>
      </c>
      <c r="H35" s="43">
        <f ca="1">IF(DAY(MaySun1)=1,"",IF(AND(YEAR(MaySun1+6)=ΈτοςΗμερολογίου,MONTH(MaySun1+6)=5),MaySun1+6,""))</f>
        <v>43589</v>
      </c>
      <c r="I35" s="43">
        <f ca="1">IF(DAY(MaySun1)=1,IF(AND(YEAR(MaySun1)=ΈτοςΗμερολογίου,MONTH(MaySun1)=5),MaySun1,""),IF(AND(YEAR(MaySun1+7)=ΈτοςΗμερολογίου,MONTH(MaySun1+7)=5),MaySun1+7,""))</f>
        <v>43590</v>
      </c>
      <c r="J35" s="36"/>
      <c r="K35" s="33"/>
      <c r="L35" s="43" t="str">
        <f ca="1">IF(DAY(JunSun1)=1,"",IF(AND(YEAR(JunSun1+1)=ΈτοςΗμερολογίου,MONTH(JunSun1+1)=6),JunSun1+1,""))</f>
        <v/>
      </c>
      <c r="M35" s="43" t="str">
        <f ca="1">IF(DAY(JunSun1)=1,"",IF(AND(YEAR(JunSun1+2)=ΈτοςΗμερολογίου,MONTH(JunSun1+2)=6),JunSun1+2,""))</f>
        <v/>
      </c>
      <c r="N35" s="43" t="str">
        <f ca="1">IF(DAY(JunSun1)=1,"",IF(AND(YEAR(JunSun1+3)=ΈτοςΗμερολογίου,MONTH(JunSun1+3)=6),JunSun1+3,""))</f>
        <v/>
      </c>
      <c r="O35" s="43" t="str">
        <f ca="1">IF(DAY(JunSun1)=1,"",IF(AND(YEAR(JunSun1+4)=ΈτοςΗμερολογίου,MONTH(JunSun1+4)=6),JunSun1+4,""))</f>
        <v/>
      </c>
      <c r="P35" s="43" t="str">
        <f ca="1">IF(DAY(JunSun1)=1,"",IF(AND(YEAR(JunSun1+5)=ΈτοςΗμερολογίου,MONTH(JunSun1+5)=6),JunSun1+5,""))</f>
        <v/>
      </c>
      <c r="Q35" s="43">
        <f ca="1">IF(DAY(JunSun1)=1,"",IF(AND(YEAR(JunSun1+6)=ΈτοςΗμερολογίου,MONTH(JunSun1+6)=6),JunSun1+6,""))</f>
        <v>43617</v>
      </c>
      <c r="R35" s="43">
        <f ca="1">IF(DAY(JunSun1)=1,IF(AND(YEAR(JunSun1)=ΈτοςΗμερολογίου,MONTH(JunSun1)=6),JunSun1,""),IF(AND(YEAR(JunSun1+7)=ΈτοςΗμερολογίου,MONTH(JunSun1+7)=6),JunSun1+7,""))</f>
        <v>43618</v>
      </c>
      <c r="S35" s="36"/>
      <c r="T35" s="40"/>
      <c r="U35" s="43">
        <f ca="1">IF(DAY(JulSun1)=1,"",IF(AND(YEAR(JulSun1+1)=ΈτοςΗμερολογίου,MONTH(JulSun1+1)=7),JulSun1+1,""))</f>
        <v>43647</v>
      </c>
      <c r="V35" s="43">
        <f ca="1">IF(DAY(JulSun1)=1,"",IF(AND(YEAR(JulSun1+2)=ΈτοςΗμερολογίου,MONTH(JulSun1+2)=7),JulSun1+2,""))</f>
        <v>43648</v>
      </c>
      <c r="W35" s="43">
        <f ca="1">IF(DAY(JulSun1)=1,"",IF(AND(YEAR(JulSun1+3)=ΈτοςΗμερολογίου,MONTH(JulSun1+3)=7),JulSun1+3,""))</f>
        <v>43649</v>
      </c>
      <c r="X35" s="43">
        <f ca="1">IF(DAY(JulSun1)=1,"",IF(AND(YEAR(JulSun1+4)=ΈτοςΗμερολογίου,MONTH(JulSun1+4)=7),JulSun1+4,""))</f>
        <v>43650</v>
      </c>
      <c r="Y35" s="43">
        <f ca="1">IF(DAY(JulSun1)=1,"",IF(AND(YEAR(JulSun1+5)=ΈτοςΗμερολογίου,MONTH(JulSun1+5)=7),JulSun1+5,""))</f>
        <v>43651</v>
      </c>
      <c r="Z35" s="43">
        <f ca="1">IF(DAY(JulSun1)=1,"",IF(AND(YEAR(JulSun1+6)=ΈτοςΗμερολογίου,MONTH(JulSun1+6)=7),JulSun1+6,""))</f>
        <v>43652</v>
      </c>
      <c r="AA35" s="43">
        <f ca="1">IF(DAY(JulSun1)=1,IF(AND(YEAR(JulSun1)=ΈτοςΗμερολογίου,MONTH(JulSun1)=7),JulSun1,""),IF(AND(YEAR(JulSun1+7)=ΈτοςΗμερολογίου,MONTH(JulSun1+7)=7),JulSun1+7,""))</f>
        <v>43653</v>
      </c>
      <c r="AB35" s="36"/>
      <c r="AC35" s="37"/>
      <c r="AD35" s="43" t="str">
        <f ca="1">IF(DAY(AugSun1)=1,"",IF(AND(YEAR(AugSun1+1)=ΈτοςΗμερολογίου,MONTH(AugSun1+1)=8),AugSun1+1,""))</f>
        <v/>
      </c>
      <c r="AE35" s="43" t="str">
        <f ca="1">IF(DAY(AugSun1)=1,"",IF(AND(YEAR(AugSun1+2)=ΈτοςΗμερολογίου,MONTH(AugSun1+2)=8),AugSun1+2,""))</f>
        <v/>
      </c>
      <c r="AF35" s="43" t="str">
        <f ca="1">IF(DAY(AugSun1)=1,"",IF(AND(YEAR(AugSun1+3)=ΈτοςΗμερολογίου,MONTH(AugSun1+3)=8),AugSun1+3,""))</f>
        <v/>
      </c>
      <c r="AG35" s="43">
        <f ca="1">IF(DAY(AugSun1)=1,"",IF(AND(YEAR(AugSun1+4)=ΈτοςΗμερολογίου,MONTH(AugSun1+4)=8),AugSun1+4,""))</f>
        <v>43678</v>
      </c>
      <c r="AH35" s="43">
        <f ca="1">IF(DAY(AugSun1)=1,"",IF(AND(YEAR(AugSun1+5)=ΈτοςΗμερολογίου,MONTH(AugSun1+5)=8),AugSun1+5,""))</f>
        <v>43679</v>
      </c>
      <c r="AI35" s="43">
        <f ca="1">IF(DAY(AugSun1)=1,"",IF(AND(YEAR(AugSun1+6)=ΈτοςΗμερολογίου,MONTH(AugSun1+6)=8),AugSun1+6,""))</f>
        <v>43680</v>
      </c>
      <c r="AJ35" s="43">
        <f ca="1">IF(DAY(AugSun1)=1,IF(AND(YEAR(AugSun1)=ΈτοςΗμερολογίου,MONTH(AugSun1)=8),AugSun1,""),IF(AND(YEAR(AugSun1+7)=ΈτοςΗμερολογίου,MONTH(AugSun1+7)=8),AugSun1+7,""))</f>
        <v>43681</v>
      </c>
    </row>
    <row r="36" spans="1:36" x14ac:dyDescent="0.2">
      <c r="C36" s="43">
        <f ca="1">IF(DAY(MaySun1)=1,IF(AND(YEAR(MaySun1+1)=ΈτοςΗμερολογίου,MONTH(MaySun1+1)=5),MaySun1+1,""),IF(AND(YEAR(MaySun1+8)=ΈτοςΗμερολογίου,MONTH(MaySun1+8)=5),MaySun1+8,""))</f>
        <v>43591</v>
      </c>
      <c r="D36" s="43">
        <f ca="1">IF(DAY(MaySun1)=1,IF(AND(YEAR(MaySun1+2)=ΈτοςΗμερολογίου,MONTH(MaySun1+2)=5),MaySun1+2,""),IF(AND(YEAR(MaySun1+9)=ΈτοςΗμερολογίου,MONTH(MaySun1+9)=5),MaySun1+9,""))</f>
        <v>43592</v>
      </c>
      <c r="E36" s="43">
        <f ca="1">IF(DAY(MaySun1)=1,IF(AND(YEAR(MaySun1+3)=ΈτοςΗμερολογίου,MONTH(MaySun1+3)=5),MaySun1+3,""),IF(AND(YEAR(MaySun1+10)=ΈτοςΗμερολογίου,MONTH(MaySun1+10)=5),MaySun1+10,""))</f>
        <v>43593</v>
      </c>
      <c r="F36" s="43">
        <f ca="1">IF(DAY(MaySun1)=1,IF(AND(YEAR(MaySun1+4)=ΈτοςΗμερολογίου,MONTH(MaySun1+4)=5),MaySun1+4,""),IF(AND(YEAR(MaySun1+11)=ΈτοςΗμερολογίου,MONTH(MaySun1+11)=5),MaySun1+11,""))</f>
        <v>43594</v>
      </c>
      <c r="G36" s="43">
        <f ca="1">IF(DAY(MaySun1)=1,IF(AND(YEAR(MaySun1+5)=ΈτοςΗμερολογίου,MONTH(MaySun1+5)=5),MaySun1+5,""),IF(AND(YEAR(MaySun1+12)=ΈτοςΗμερολογίου,MONTH(MaySun1+12)=5),MaySun1+12,""))</f>
        <v>43595</v>
      </c>
      <c r="H36" s="43">
        <f ca="1">IF(DAY(MaySun1)=1,IF(AND(YEAR(MaySun1+6)=ΈτοςΗμερολογίου,MONTH(MaySun1+6)=5),MaySun1+6,""),IF(AND(YEAR(MaySun1+13)=ΈτοςΗμερολογίου,MONTH(MaySun1+13)=5),MaySun1+13,""))</f>
        <v>43596</v>
      </c>
      <c r="I36" s="43">
        <f ca="1">IF(DAY(MaySun1)=1,IF(AND(YEAR(MaySun1+7)=ΈτοςΗμερολογίου,MONTH(MaySun1+7)=5),MaySun1+7,""),IF(AND(YEAR(MaySun1+14)=ΈτοςΗμερολογίου,MONTH(MaySun1+14)=5),MaySun1+14,""))</f>
        <v>43597</v>
      </c>
      <c r="J36" s="36"/>
      <c r="K36" s="35"/>
      <c r="L36" s="43">
        <f ca="1">IF(DAY(JunSun1)=1,IF(AND(YEAR(JunSun1+1)=ΈτοςΗμερολογίου,MONTH(JunSun1+1)=6),JunSun1+1,""),IF(AND(YEAR(JunSun1+8)=ΈτοςΗμερολογίου,MONTH(JunSun1+8)=6),JunSun1+8,""))</f>
        <v>43619</v>
      </c>
      <c r="M36" s="43">
        <f ca="1">IF(DAY(JunSun1)=1,IF(AND(YEAR(JunSun1+2)=ΈτοςΗμερολογίου,MONTH(JunSun1+2)=6),JunSun1+2,""),IF(AND(YEAR(JunSun1+9)=ΈτοςΗμερολογίου,MONTH(JunSun1+9)=6),JunSun1+9,""))</f>
        <v>43620</v>
      </c>
      <c r="N36" s="43">
        <f ca="1">IF(DAY(JunSun1)=1,IF(AND(YEAR(JunSun1+3)=ΈτοςΗμερολογίου,MONTH(JunSun1+3)=6),JunSun1+3,""),IF(AND(YEAR(JunSun1+10)=ΈτοςΗμερολογίου,MONTH(JunSun1+10)=6),JunSun1+10,""))</f>
        <v>43621</v>
      </c>
      <c r="O36" s="43">
        <f ca="1">IF(DAY(JunSun1)=1,IF(AND(YEAR(JunSun1+4)=ΈτοςΗμερολογίου,MONTH(JunSun1+4)=6),JunSun1+4,""),IF(AND(YEAR(JunSun1+11)=ΈτοςΗμερολογίου,MONTH(JunSun1+11)=6),JunSun1+11,""))</f>
        <v>43622</v>
      </c>
      <c r="P36" s="43">
        <f ca="1">IF(DAY(JunSun1)=1,IF(AND(YEAR(JunSun1+5)=ΈτοςΗμερολογίου,MONTH(JunSun1+5)=6),JunSun1+5,""),IF(AND(YEAR(JunSun1+12)=ΈτοςΗμερολογίου,MONTH(JunSun1+12)=6),JunSun1+12,""))</f>
        <v>43623</v>
      </c>
      <c r="Q36" s="43">
        <f ca="1">IF(DAY(JunSun1)=1,IF(AND(YEAR(JunSun1+6)=ΈτοςΗμερολογίου,MONTH(JunSun1+6)=6),JunSun1+6,""),IF(AND(YEAR(JunSun1+13)=ΈτοςΗμερολογίου,MONTH(JunSun1+13)=6),JunSun1+13,""))</f>
        <v>43624</v>
      </c>
      <c r="R36" s="43">
        <f ca="1">IF(DAY(JunSun1)=1,IF(AND(YEAR(JunSun1+7)=ΈτοςΗμερολογίου,MONTH(JunSun1+7)=6),JunSun1+7,""),IF(AND(YEAR(JunSun1+14)=ΈτοςΗμερολογίου,MONTH(JunSun1+14)=6),JunSun1+14,""))</f>
        <v>43625</v>
      </c>
      <c r="S36" s="36"/>
      <c r="T36" s="40"/>
      <c r="U36" s="43">
        <f ca="1">IF(DAY(JulSun1)=1,IF(AND(YEAR(JulSun1+1)=ΈτοςΗμερολογίου,MONTH(JulSun1+1)=7),JulSun1+1,""),IF(AND(YEAR(JulSun1+8)=ΈτοςΗμερολογίου,MONTH(JulSun1+8)=7),JulSun1+8,""))</f>
        <v>43654</v>
      </c>
      <c r="V36" s="43">
        <f ca="1">IF(DAY(JulSun1)=1,IF(AND(YEAR(JulSun1+2)=ΈτοςΗμερολογίου,MONTH(JulSun1+2)=7),JulSun1+2,""),IF(AND(YEAR(JulSun1+9)=ΈτοςΗμερολογίου,MONTH(JulSun1+9)=7),JulSun1+9,""))</f>
        <v>43655</v>
      </c>
      <c r="W36" s="43">
        <f ca="1">IF(DAY(JulSun1)=1,IF(AND(YEAR(JulSun1+3)=ΈτοςΗμερολογίου,MONTH(JulSun1+3)=7),JulSun1+3,""),IF(AND(YEAR(JulSun1+10)=ΈτοςΗμερολογίου,MONTH(JulSun1+10)=7),JulSun1+10,""))</f>
        <v>43656</v>
      </c>
      <c r="X36" s="43">
        <f ca="1">IF(DAY(JulSun1)=1,IF(AND(YEAR(JulSun1+4)=ΈτοςΗμερολογίου,MONTH(JulSun1+4)=7),JulSun1+4,""),IF(AND(YEAR(JulSun1+11)=ΈτοςΗμερολογίου,MONTH(JulSun1+11)=7),JulSun1+11,""))</f>
        <v>43657</v>
      </c>
      <c r="Y36" s="43">
        <f ca="1">IF(DAY(JulSun1)=1,IF(AND(YEAR(JulSun1+5)=ΈτοςΗμερολογίου,MONTH(JulSun1+5)=7),JulSun1+5,""),IF(AND(YEAR(JulSun1+12)=ΈτοςΗμερολογίου,MONTH(JulSun1+12)=7),JulSun1+12,""))</f>
        <v>43658</v>
      </c>
      <c r="Z36" s="43">
        <f ca="1">IF(DAY(JulSun1)=1,IF(AND(YEAR(JulSun1+6)=ΈτοςΗμερολογίου,MONTH(JulSun1+6)=7),JulSun1+6,""),IF(AND(YEAR(JulSun1+13)=ΈτοςΗμερολογίου,MONTH(JulSun1+13)=7),JulSun1+13,""))</f>
        <v>43659</v>
      </c>
      <c r="AA36" s="43">
        <f ca="1">IF(DAY(JulSun1)=1,IF(AND(YEAR(JulSun1+7)=ΈτοςΗμερολογίου,MONTH(JulSun1+7)=7),JulSun1+7,""),IF(AND(YEAR(JulSun1+14)=ΈτοςΗμερολογίου,MONTH(JulSun1+14)=7),JulSun1+14,""))</f>
        <v>43660</v>
      </c>
      <c r="AB36" s="36"/>
      <c r="AC36" s="39"/>
      <c r="AD36" s="43">
        <f ca="1">IF(DAY(AugSun1)=1,IF(AND(YEAR(AugSun1+1)=ΈτοςΗμερολογίου,MONTH(AugSun1+1)=8),AugSun1+1,""),IF(AND(YEAR(AugSun1+8)=ΈτοςΗμερολογίου,MONTH(AugSun1+8)=8),AugSun1+8,""))</f>
        <v>43682</v>
      </c>
      <c r="AE36" s="43">
        <f ca="1">IF(DAY(AugSun1)=1,IF(AND(YEAR(AugSun1+2)=ΈτοςΗμερολογίου,MONTH(AugSun1+2)=8),AugSun1+2,""),IF(AND(YEAR(AugSun1+9)=ΈτοςΗμερολογίου,MONTH(AugSun1+9)=8),AugSun1+9,""))</f>
        <v>43683</v>
      </c>
      <c r="AF36" s="43">
        <f ca="1">IF(DAY(AugSun1)=1,IF(AND(YEAR(AugSun1+3)=ΈτοςΗμερολογίου,MONTH(AugSun1+3)=8),AugSun1+3,""),IF(AND(YEAR(AugSun1+10)=ΈτοςΗμερολογίου,MONTH(AugSun1+10)=8),AugSun1+10,""))</f>
        <v>43684</v>
      </c>
      <c r="AG36" s="43">
        <f ca="1">IF(DAY(AugSun1)=1,IF(AND(YEAR(AugSun1+4)=ΈτοςΗμερολογίου,MONTH(AugSun1+4)=8),AugSun1+4,""),IF(AND(YEAR(AugSun1+11)=ΈτοςΗμερολογίου,MONTH(AugSun1+11)=8),AugSun1+11,""))</f>
        <v>43685</v>
      </c>
      <c r="AH36" s="43">
        <f ca="1">IF(DAY(AugSun1)=1,IF(AND(YEAR(AugSun1+5)=ΈτοςΗμερολογίου,MONTH(AugSun1+5)=8),AugSun1+5,""),IF(AND(YEAR(AugSun1+12)=ΈτοςΗμερολογίου,MONTH(AugSun1+12)=8),AugSun1+12,""))</f>
        <v>43686</v>
      </c>
      <c r="AI36" s="43">
        <f ca="1">IF(DAY(AugSun1)=1,IF(AND(YEAR(AugSun1+6)=ΈτοςΗμερολογίου,MONTH(AugSun1+6)=8),AugSun1+6,""),IF(AND(YEAR(AugSun1+13)=ΈτοςΗμερολογίου,MONTH(AugSun1+13)=8),AugSun1+13,""))</f>
        <v>43687</v>
      </c>
      <c r="AJ36" s="43">
        <f ca="1">IF(DAY(AugSun1)=1,IF(AND(YEAR(AugSun1+7)=ΈτοςΗμερολογίου,MONTH(AugSun1+7)=8),AugSun1+7,""),IF(AND(YEAR(AugSun1+14)=ΈτοςΗμερολογίου,MONTH(AugSun1+14)=8),AugSun1+14,""))</f>
        <v>43688</v>
      </c>
    </row>
    <row r="37" spans="1:36" x14ac:dyDescent="0.2">
      <c r="C37" s="43">
        <f ca="1">IF(DAY(MaySun1)=1,IF(AND(YEAR(MaySun1+8)=ΈτοςΗμερολογίου,MONTH(MaySun1+8)=5),MaySun1+8,""),IF(AND(YEAR(MaySun1+15)=ΈτοςΗμερολογίου,MONTH(MaySun1+15)=5),MaySun1+15,""))</f>
        <v>43598</v>
      </c>
      <c r="D37" s="43">
        <f ca="1">IF(DAY(MaySun1)=1,IF(AND(YEAR(MaySun1+9)=ΈτοςΗμερολογίου,MONTH(MaySun1+9)=5),MaySun1+9,""),IF(AND(YEAR(MaySun1+16)=ΈτοςΗμερολογίου,MONTH(MaySun1+16)=5),MaySun1+16,""))</f>
        <v>43599</v>
      </c>
      <c r="E37" s="43">
        <f ca="1">IF(DAY(MaySun1)=1,IF(AND(YEAR(MaySun1+10)=ΈτοςΗμερολογίου,MONTH(MaySun1+10)=5),MaySun1+10,""),IF(AND(YEAR(MaySun1+17)=ΈτοςΗμερολογίου,MONTH(MaySun1+17)=5),MaySun1+17,""))</f>
        <v>43600</v>
      </c>
      <c r="F37" s="43">
        <f ca="1">IF(DAY(MaySun1)=1,IF(AND(YEAR(MaySun1+11)=ΈτοςΗμερολογίου,MONTH(MaySun1+11)=5),MaySun1+11,""),IF(AND(YEAR(MaySun1+18)=ΈτοςΗμερολογίου,MONTH(MaySun1+18)=5),MaySun1+18,""))</f>
        <v>43601</v>
      </c>
      <c r="G37" s="43">
        <f ca="1">IF(DAY(MaySun1)=1,IF(AND(YEAR(MaySun1+12)=ΈτοςΗμερολογίου,MONTH(MaySun1+12)=5),MaySun1+12,""),IF(AND(YEAR(MaySun1+19)=ΈτοςΗμερολογίου,MONTH(MaySun1+19)=5),MaySun1+19,""))</f>
        <v>43602</v>
      </c>
      <c r="H37" s="43">
        <f ca="1">IF(DAY(MaySun1)=1,IF(AND(YEAR(MaySun1+13)=ΈτοςΗμερολογίου,MONTH(MaySun1+13)=5),MaySun1+13,""),IF(AND(YEAR(MaySun1+20)=ΈτοςΗμερολογίου,MONTH(MaySun1+20)=5),MaySun1+20,""))</f>
        <v>43603</v>
      </c>
      <c r="I37" s="43">
        <f ca="1">IF(DAY(MaySun1)=1,IF(AND(YEAR(MaySun1+14)=ΈτοςΗμερολογίου,MONTH(MaySun1+14)=5),MaySun1+14,""),IF(AND(YEAR(MaySun1+21)=ΈτοςΗμερολογίου,MONTH(MaySun1+21)=5),MaySun1+21,""))</f>
        <v>43604</v>
      </c>
      <c r="J37" s="36"/>
      <c r="K37" s="35"/>
      <c r="L37" s="43">
        <f ca="1">IF(DAY(JunSun1)=1,IF(AND(YEAR(JunSun1+8)=ΈτοςΗμερολογίου,MONTH(JunSun1+8)=6),JunSun1+8,""),IF(AND(YEAR(JunSun1+15)=ΈτοςΗμερολογίου,MONTH(JunSun1+15)=6),JunSun1+15,""))</f>
        <v>43626</v>
      </c>
      <c r="M37" s="43">
        <f ca="1">IF(DAY(JunSun1)=1,IF(AND(YEAR(JunSun1+9)=ΈτοςΗμερολογίου,MONTH(JunSun1+9)=6),JunSun1+9,""),IF(AND(YEAR(JunSun1+16)=ΈτοςΗμερολογίου,MONTH(JunSun1+16)=6),JunSun1+16,""))</f>
        <v>43627</v>
      </c>
      <c r="N37" s="43">
        <f ca="1">IF(DAY(JunSun1)=1,IF(AND(YEAR(JunSun1+10)=ΈτοςΗμερολογίου,MONTH(JunSun1+10)=6),JunSun1+10,""),IF(AND(YEAR(JunSun1+17)=ΈτοςΗμερολογίου,MONTH(JunSun1+17)=6),JunSun1+17,""))</f>
        <v>43628</v>
      </c>
      <c r="O37" s="43">
        <f ca="1">IF(DAY(JunSun1)=1,IF(AND(YEAR(JunSun1+11)=ΈτοςΗμερολογίου,MONTH(JunSun1+11)=6),JunSun1+11,""),IF(AND(YEAR(JunSun1+18)=ΈτοςΗμερολογίου,MONTH(JunSun1+18)=6),JunSun1+18,""))</f>
        <v>43629</v>
      </c>
      <c r="P37" s="43">
        <f ca="1">IF(DAY(JunSun1)=1,IF(AND(YEAR(JunSun1+12)=ΈτοςΗμερολογίου,MONTH(JunSun1+12)=6),JunSun1+12,""),IF(AND(YEAR(JunSun1+19)=ΈτοςΗμερολογίου,MONTH(JunSun1+19)=6),JunSun1+19,""))</f>
        <v>43630</v>
      </c>
      <c r="Q37" s="43">
        <f ca="1">IF(DAY(JunSun1)=1,IF(AND(YEAR(JunSun1+13)=ΈτοςΗμερολογίου,MONTH(JunSun1+13)=6),JunSun1+13,""),IF(AND(YEAR(JunSun1+20)=ΈτοςΗμερολογίου,MONTH(JunSun1+20)=6),JunSun1+20,""))</f>
        <v>43631</v>
      </c>
      <c r="R37" s="43">
        <f ca="1">IF(DAY(JunSun1)=1,IF(AND(YEAR(JunSun1+14)=ΈτοςΗμερολογίου,MONTH(JunSun1+14)=6),JunSun1+14,""),IF(AND(YEAR(JunSun1+21)=ΈτοςΗμερολογίου,MONTH(JunSun1+21)=6),JunSun1+21,""))</f>
        <v>43632</v>
      </c>
      <c r="S37" s="36"/>
      <c r="T37" s="40"/>
      <c r="U37" s="43">
        <f ca="1">IF(DAY(JulSun1)=1,IF(AND(YEAR(JulSun1+8)=ΈτοςΗμερολογίου,MONTH(JulSun1+8)=7),JulSun1+8,""),IF(AND(YEAR(JulSun1+15)=ΈτοςΗμερολογίου,MONTH(JulSun1+15)=7),JulSun1+15,""))</f>
        <v>43661</v>
      </c>
      <c r="V37" s="43">
        <f ca="1">IF(DAY(JulSun1)=1,IF(AND(YEAR(JulSun1+9)=ΈτοςΗμερολογίου,MONTH(JulSun1+9)=7),JulSun1+9,""),IF(AND(YEAR(JulSun1+16)=ΈτοςΗμερολογίου,MONTH(JulSun1+16)=7),JulSun1+16,""))</f>
        <v>43662</v>
      </c>
      <c r="W37" s="43">
        <f ca="1">IF(DAY(JulSun1)=1,IF(AND(YEAR(JulSun1+10)=ΈτοςΗμερολογίου,MONTH(JulSun1+10)=7),JulSun1+10,""),IF(AND(YEAR(JulSun1+17)=ΈτοςΗμερολογίου,MONTH(JulSun1+17)=7),JulSun1+17,""))</f>
        <v>43663</v>
      </c>
      <c r="X37" s="43">
        <f ca="1">IF(DAY(JulSun1)=1,IF(AND(YEAR(JulSun1+11)=ΈτοςΗμερολογίου,MONTH(JulSun1+11)=7),JulSun1+11,""),IF(AND(YEAR(JulSun1+18)=ΈτοςΗμερολογίου,MONTH(JulSun1+18)=7),JulSun1+18,""))</f>
        <v>43664</v>
      </c>
      <c r="Y37" s="43">
        <f ca="1">IF(DAY(JulSun1)=1,IF(AND(YEAR(JulSun1+12)=ΈτοςΗμερολογίου,MONTH(JulSun1+12)=7),JulSun1+12,""),IF(AND(YEAR(JulSun1+19)=ΈτοςΗμερολογίου,MONTH(JulSun1+19)=7),JulSun1+19,""))</f>
        <v>43665</v>
      </c>
      <c r="Z37" s="43">
        <f ca="1">IF(DAY(JulSun1)=1,IF(AND(YEAR(JulSun1+13)=ΈτοςΗμερολογίου,MONTH(JulSun1+13)=7),JulSun1+13,""),IF(AND(YEAR(JulSun1+20)=ΈτοςΗμερολογίου,MONTH(JulSun1+20)=7),JulSun1+20,""))</f>
        <v>43666</v>
      </c>
      <c r="AA37" s="43">
        <f ca="1">IF(DAY(JulSun1)=1,IF(AND(YEAR(JulSun1+14)=ΈτοςΗμερολογίου,MONTH(JulSun1+14)=7),JulSun1+14,""),IF(AND(YEAR(JulSun1+21)=ΈτοςΗμερολογίου,MONTH(JulSun1+21)=7),JulSun1+21,""))</f>
        <v>43667</v>
      </c>
      <c r="AB37" s="36"/>
      <c r="AC37" s="39"/>
      <c r="AD37" s="43">
        <f ca="1">IF(DAY(AugSun1)=1,IF(AND(YEAR(AugSun1+8)=ΈτοςΗμερολογίου,MONTH(AugSun1+8)=8),AugSun1+8,""),IF(AND(YEAR(AugSun1+15)=ΈτοςΗμερολογίου,MONTH(AugSun1+15)=8),AugSun1+15,""))</f>
        <v>43689</v>
      </c>
      <c r="AE37" s="43">
        <f ca="1">IF(DAY(AugSun1)=1,IF(AND(YEAR(AugSun1+9)=ΈτοςΗμερολογίου,MONTH(AugSun1+9)=8),AugSun1+9,""),IF(AND(YEAR(AugSun1+16)=ΈτοςΗμερολογίου,MONTH(AugSun1+16)=8),AugSun1+16,""))</f>
        <v>43690</v>
      </c>
      <c r="AF37" s="43">
        <f ca="1">IF(DAY(AugSun1)=1,IF(AND(YEAR(AugSun1+10)=ΈτοςΗμερολογίου,MONTH(AugSun1+10)=8),AugSun1+10,""),IF(AND(YEAR(AugSun1+17)=ΈτοςΗμερολογίου,MONTH(AugSun1+17)=8),AugSun1+17,""))</f>
        <v>43691</v>
      </c>
      <c r="AG37" s="43">
        <f ca="1">IF(DAY(AugSun1)=1,IF(AND(YEAR(AugSun1+11)=ΈτοςΗμερολογίου,MONTH(AugSun1+11)=8),AugSun1+11,""),IF(AND(YEAR(AugSun1+18)=ΈτοςΗμερολογίου,MONTH(AugSun1+18)=8),AugSun1+18,""))</f>
        <v>43692</v>
      </c>
      <c r="AH37" s="43">
        <f ca="1">IF(DAY(AugSun1)=1,IF(AND(YEAR(AugSun1+12)=ΈτοςΗμερολογίου,MONTH(AugSun1+12)=8),AugSun1+12,""),IF(AND(YEAR(AugSun1+19)=ΈτοςΗμερολογίου,MONTH(AugSun1+19)=8),AugSun1+19,""))</f>
        <v>43693</v>
      </c>
      <c r="AI37" s="43">
        <f ca="1">IF(DAY(AugSun1)=1,IF(AND(YEAR(AugSun1+13)=ΈτοςΗμερολογίου,MONTH(AugSun1+13)=8),AugSun1+13,""),IF(AND(YEAR(AugSun1+20)=ΈτοςΗμερολογίου,MONTH(AugSun1+20)=8),AugSun1+20,""))</f>
        <v>43694</v>
      </c>
      <c r="AJ37" s="43">
        <f ca="1">IF(DAY(AugSun1)=1,IF(AND(YEAR(AugSun1+14)=ΈτοςΗμερολογίου,MONTH(AugSun1+14)=8),AugSun1+14,""),IF(AND(YEAR(AugSun1+21)=ΈτοςΗμερολογίου,MONTH(AugSun1+21)=8),AugSun1+21,""))</f>
        <v>43695</v>
      </c>
    </row>
    <row r="38" spans="1:36" x14ac:dyDescent="0.2">
      <c r="C38" s="43">
        <f ca="1">IF(DAY(MaySun1)=1,IF(AND(YEAR(MaySun1+15)=ΈτοςΗμερολογίου,MONTH(MaySun1+15)=5),MaySun1+15,""),IF(AND(YEAR(MaySun1+22)=ΈτοςΗμερολογίου,MONTH(MaySun1+22)=5),MaySun1+22,""))</f>
        <v>43605</v>
      </c>
      <c r="D38" s="43">
        <f ca="1">IF(DAY(MaySun1)=1,IF(AND(YEAR(MaySun1+16)=ΈτοςΗμερολογίου,MONTH(MaySun1+16)=5),MaySun1+16,""),IF(AND(YEAR(MaySun1+23)=ΈτοςΗμερολογίου,MONTH(MaySun1+23)=5),MaySun1+23,""))</f>
        <v>43606</v>
      </c>
      <c r="E38" s="43">
        <f ca="1">IF(DAY(MaySun1)=1,IF(AND(YEAR(MaySun1+17)=ΈτοςΗμερολογίου,MONTH(MaySun1+17)=5),MaySun1+17,""),IF(AND(YEAR(MaySun1+24)=ΈτοςΗμερολογίου,MONTH(MaySun1+24)=5),MaySun1+24,""))</f>
        <v>43607</v>
      </c>
      <c r="F38" s="43">
        <f ca="1">IF(DAY(MaySun1)=1,IF(AND(YEAR(MaySun1+18)=ΈτοςΗμερολογίου,MONTH(MaySun1+18)=5),MaySun1+18,""),IF(AND(YEAR(MaySun1+25)=ΈτοςΗμερολογίου,MONTH(MaySun1+25)=5),MaySun1+25,""))</f>
        <v>43608</v>
      </c>
      <c r="G38" s="43">
        <f ca="1">IF(DAY(MaySun1)=1,IF(AND(YEAR(MaySun1+19)=ΈτοςΗμερολογίου,MONTH(MaySun1+19)=5),MaySun1+19,""),IF(AND(YEAR(MaySun1+26)=ΈτοςΗμερολογίου,MONTH(MaySun1+26)=5),MaySun1+26,""))</f>
        <v>43609</v>
      </c>
      <c r="H38" s="43">
        <f ca="1">IF(DAY(MaySun1)=1,IF(AND(YEAR(MaySun1+20)=ΈτοςΗμερολογίου,MONTH(MaySun1+20)=5),MaySun1+20,""),IF(AND(YEAR(MaySun1+27)=ΈτοςΗμερολογίου,MONTH(MaySun1+27)=5),MaySun1+27,""))</f>
        <v>43610</v>
      </c>
      <c r="I38" s="43">
        <f ca="1">IF(DAY(MaySun1)=1,IF(AND(YEAR(MaySun1+21)=ΈτοςΗμερολογίου,MONTH(MaySun1+21)=5),MaySun1+21,""),IF(AND(YEAR(MaySun1+28)=ΈτοςΗμερολογίου,MONTH(MaySun1+28)=5),MaySun1+28,""))</f>
        <v>43611</v>
      </c>
      <c r="J38" s="36"/>
      <c r="K38" s="35"/>
      <c r="L38" s="43">
        <f ca="1">IF(DAY(JunSun1)=1,IF(AND(YEAR(JunSun1+15)=ΈτοςΗμερολογίου,MONTH(JunSun1+15)=6),JunSun1+15,""),IF(AND(YEAR(JunSun1+22)=ΈτοςΗμερολογίου,MONTH(JunSun1+22)=6),JunSun1+22,""))</f>
        <v>43633</v>
      </c>
      <c r="M38" s="43">
        <f ca="1">IF(DAY(JunSun1)=1,IF(AND(YEAR(JunSun1+16)=ΈτοςΗμερολογίου,MONTH(JunSun1+16)=6),JunSun1+16,""),IF(AND(YEAR(JunSun1+23)=ΈτοςΗμερολογίου,MONTH(JunSun1+23)=6),JunSun1+23,""))</f>
        <v>43634</v>
      </c>
      <c r="N38" s="43">
        <f ca="1">IF(DAY(JunSun1)=1,IF(AND(YEAR(JunSun1+17)=ΈτοςΗμερολογίου,MONTH(JunSun1+17)=6),JunSun1+17,""),IF(AND(YEAR(JunSun1+24)=ΈτοςΗμερολογίου,MONTH(JunSun1+24)=6),JunSun1+24,""))</f>
        <v>43635</v>
      </c>
      <c r="O38" s="43">
        <f ca="1">IF(DAY(JunSun1)=1,IF(AND(YEAR(JunSun1+18)=ΈτοςΗμερολογίου,MONTH(JunSun1+18)=6),JunSun1+18,""),IF(AND(YEAR(JunSun1+25)=ΈτοςΗμερολογίου,MONTH(JunSun1+25)=6),JunSun1+25,""))</f>
        <v>43636</v>
      </c>
      <c r="P38" s="43">
        <f ca="1">IF(DAY(JunSun1)=1,IF(AND(YEAR(JunSun1+19)=ΈτοςΗμερολογίου,MONTH(JunSun1+19)=6),JunSun1+19,""),IF(AND(YEAR(JunSun1+26)=ΈτοςΗμερολογίου,MONTH(JunSun1+26)=6),JunSun1+26,""))</f>
        <v>43637</v>
      </c>
      <c r="Q38" s="43">
        <f ca="1">IF(DAY(JunSun1)=1,IF(AND(YEAR(JunSun1+20)=ΈτοςΗμερολογίου,MONTH(JunSun1+20)=6),JunSun1+20,""),IF(AND(YEAR(JunSun1+27)=ΈτοςΗμερολογίου,MONTH(JunSun1+27)=6),JunSun1+27,""))</f>
        <v>43638</v>
      </c>
      <c r="R38" s="43">
        <f ca="1">IF(DAY(JunSun1)=1,IF(AND(YEAR(JunSun1+21)=ΈτοςΗμερολογίου,MONTH(JunSun1+21)=6),JunSun1+21,""),IF(AND(YEAR(JunSun1+28)=ΈτοςΗμερολογίου,MONTH(JunSun1+28)=6),JunSun1+28,""))</f>
        <v>43639</v>
      </c>
      <c r="S38" s="36"/>
      <c r="T38" s="40"/>
      <c r="U38" s="43">
        <f ca="1">IF(DAY(JulSun1)=1,IF(AND(YEAR(JulSun1+15)=ΈτοςΗμερολογίου,MONTH(JulSun1+15)=7),JulSun1+15,""),IF(AND(YEAR(JulSun1+22)=ΈτοςΗμερολογίου,MONTH(JulSun1+22)=7),JulSun1+22,""))</f>
        <v>43668</v>
      </c>
      <c r="V38" s="43">
        <f ca="1">IF(DAY(JulSun1)=1,IF(AND(YEAR(JulSun1+16)=ΈτοςΗμερολογίου,MONTH(JulSun1+16)=7),JulSun1+16,""),IF(AND(YEAR(JulSun1+23)=ΈτοςΗμερολογίου,MONTH(JulSun1+23)=7),JulSun1+23,""))</f>
        <v>43669</v>
      </c>
      <c r="W38" s="43">
        <f ca="1">IF(DAY(JulSun1)=1,IF(AND(YEAR(JulSun1+17)=ΈτοςΗμερολογίου,MONTH(JulSun1+17)=7),JulSun1+17,""),IF(AND(YEAR(JulSun1+24)=ΈτοςΗμερολογίου,MONTH(JulSun1+24)=7),JulSun1+24,""))</f>
        <v>43670</v>
      </c>
      <c r="X38" s="43">
        <f ca="1">IF(DAY(JulSun1)=1,IF(AND(YEAR(JulSun1+18)=ΈτοςΗμερολογίου,MONTH(JulSun1+18)=7),JulSun1+18,""),IF(AND(YEAR(JulSun1+25)=ΈτοςΗμερολογίου,MONTH(JulSun1+25)=7),JulSun1+25,""))</f>
        <v>43671</v>
      </c>
      <c r="Y38" s="43">
        <f ca="1">IF(DAY(JulSun1)=1,IF(AND(YEAR(JulSun1+19)=ΈτοςΗμερολογίου,MONTH(JulSun1+19)=7),JulSun1+19,""),IF(AND(YEAR(JulSun1+26)=ΈτοςΗμερολογίου,MONTH(JulSun1+26)=7),JulSun1+26,""))</f>
        <v>43672</v>
      </c>
      <c r="Z38" s="43">
        <f ca="1">IF(DAY(JulSun1)=1,IF(AND(YEAR(JulSun1+20)=ΈτοςΗμερολογίου,MONTH(JulSun1+20)=7),JulSun1+20,""),IF(AND(YEAR(JulSun1+27)=ΈτοςΗμερολογίου,MONTH(JulSun1+27)=7),JulSun1+27,""))</f>
        <v>43673</v>
      </c>
      <c r="AA38" s="43">
        <f ca="1">IF(DAY(JulSun1)=1,IF(AND(YEAR(JulSun1+21)=ΈτοςΗμερολογίου,MONTH(JulSun1+21)=7),JulSun1+21,""),IF(AND(YEAR(JulSun1+28)=ΈτοςΗμερολογίου,MONTH(JulSun1+28)=7),JulSun1+28,""))</f>
        <v>43674</v>
      </c>
      <c r="AB38" s="36"/>
      <c r="AC38" s="39"/>
      <c r="AD38" s="43">
        <f ca="1">IF(DAY(AugSun1)=1,IF(AND(YEAR(AugSun1+15)=ΈτοςΗμερολογίου,MONTH(AugSun1+15)=8),AugSun1+15,""),IF(AND(YEAR(AugSun1+22)=ΈτοςΗμερολογίου,MONTH(AugSun1+22)=8),AugSun1+22,""))</f>
        <v>43696</v>
      </c>
      <c r="AE38" s="43">
        <f ca="1">IF(DAY(AugSun1)=1,IF(AND(YEAR(AugSun1+16)=ΈτοςΗμερολογίου,MONTH(AugSun1+16)=8),AugSun1+16,""),IF(AND(YEAR(AugSun1+23)=ΈτοςΗμερολογίου,MONTH(AugSun1+23)=8),AugSun1+23,""))</f>
        <v>43697</v>
      </c>
      <c r="AF38" s="43">
        <f ca="1">IF(DAY(AugSun1)=1,IF(AND(YEAR(AugSun1+17)=ΈτοςΗμερολογίου,MONTH(AugSun1+17)=8),AugSun1+17,""),IF(AND(YEAR(AugSun1+24)=ΈτοςΗμερολογίου,MONTH(AugSun1+24)=8),AugSun1+24,""))</f>
        <v>43698</v>
      </c>
      <c r="AG38" s="43">
        <f ca="1">IF(DAY(AugSun1)=1,IF(AND(YEAR(AugSun1+18)=ΈτοςΗμερολογίου,MONTH(AugSun1+18)=8),AugSun1+18,""),IF(AND(YEAR(AugSun1+25)=ΈτοςΗμερολογίου,MONTH(AugSun1+25)=8),AugSun1+25,""))</f>
        <v>43699</v>
      </c>
      <c r="AH38" s="43">
        <f ca="1">IF(DAY(AugSun1)=1,IF(AND(YEAR(AugSun1+19)=ΈτοςΗμερολογίου,MONTH(AugSun1+19)=8),AugSun1+19,""),IF(AND(YEAR(AugSun1+26)=ΈτοςΗμερολογίου,MONTH(AugSun1+26)=8),AugSun1+26,""))</f>
        <v>43700</v>
      </c>
      <c r="AI38" s="43">
        <f ca="1">IF(DAY(AugSun1)=1,IF(AND(YEAR(AugSun1+20)=ΈτοςΗμερολογίου,MONTH(AugSun1+20)=8),AugSun1+20,""),IF(AND(YEAR(AugSun1+27)=ΈτοςΗμερολογίου,MONTH(AugSun1+27)=8),AugSun1+27,""))</f>
        <v>43701</v>
      </c>
      <c r="AJ38" s="43">
        <f ca="1">IF(DAY(AugSun1)=1,IF(AND(YEAR(AugSun1+21)=ΈτοςΗμερολογίου,MONTH(AugSun1+21)=8),AugSun1+21,""),IF(AND(YEAR(AugSun1+28)=ΈτοςΗμερολογίου,MONTH(AugSun1+28)=8),AugSun1+28,""))</f>
        <v>43702</v>
      </c>
    </row>
    <row r="39" spans="1:36" x14ac:dyDescent="0.2">
      <c r="C39" s="43">
        <f ca="1">IF(DAY(MaySun1)=1,IF(AND(YEAR(MaySun1+22)=ΈτοςΗμερολογίου,MONTH(MaySun1+22)=5),MaySun1+22,""),IF(AND(YEAR(MaySun1+29)=ΈτοςΗμερολογίου,MONTH(MaySun1+29)=5),MaySun1+29,""))</f>
        <v>43612</v>
      </c>
      <c r="D39" s="43">
        <f ca="1">IF(DAY(MaySun1)=1,IF(AND(YEAR(MaySun1+23)=ΈτοςΗμερολογίου,MONTH(MaySun1+23)=5),MaySun1+23,""),IF(AND(YEAR(MaySun1+30)=ΈτοςΗμερολογίου,MONTH(MaySun1+30)=5),MaySun1+30,""))</f>
        <v>43613</v>
      </c>
      <c r="E39" s="43">
        <f ca="1">IF(DAY(MaySun1)=1,IF(AND(YEAR(MaySun1+24)=ΈτοςΗμερολογίου,MONTH(MaySun1+24)=5),MaySun1+24,""),IF(AND(YEAR(MaySun1+31)=ΈτοςΗμερολογίου,MONTH(MaySun1+31)=5),MaySun1+31,""))</f>
        <v>43614</v>
      </c>
      <c r="F39" s="43">
        <f ca="1">IF(DAY(MaySun1)=1,IF(AND(YEAR(MaySun1+25)=ΈτοςΗμερολογίου,MONTH(MaySun1+25)=5),MaySun1+25,""),IF(AND(YEAR(MaySun1+32)=ΈτοςΗμερολογίου,MONTH(MaySun1+32)=5),MaySun1+32,""))</f>
        <v>43615</v>
      </c>
      <c r="G39" s="43">
        <f ca="1">IF(DAY(MaySun1)=1,IF(AND(YEAR(MaySun1+26)=ΈτοςΗμερολογίου,MONTH(MaySun1+26)=5),MaySun1+26,""),IF(AND(YEAR(MaySun1+33)=ΈτοςΗμερολογίου,MONTH(MaySun1+33)=5),MaySun1+33,""))</f>
        <v>43616</v>
      </c>
      <c r="H39" s="43" t="str">
        <f ca="1">IF(DAY(MaySun1)=1,IF(AND(YEAR(MaySun1+27)=ΈτοςΗμερολογίου,MONTH(MaySun1+27)=5),MaySun1+27,""),IF(AND(YEAR(MaySun1+34)=ΈτοςΗμερολογίου,MONTH(MaySun1+34)=5),MaySun1+34,""))</f>
        <v/>
      </c>
      <c r="I39" s="43" t="str">
        <f ca="1">IF(DAY(MaySun1)=1,IF(AND(YEAR(MaySun1+28)=ΈτοςΗμερολογίου,MONTH(MaySun1+28)=5),MaySun1+28,""),IF(AND(YEAR(MaySun1+35)=ΈτοςΗμερολογίου,MONTH(MaySun1+35)=5),MaySun1+35,""))</f>
        <v/>
      </c>
      <c r="J39" s="36"/>
      <c r="K39" s="35"/>
      <c r="L39" s="43">
        <f ca="1">IF(DAY(JunSun1)=1,IF(AND(YEAR(JunSun1+22)=ΈτοςΗμερολογίου,MONTH(JunSun1+22)=6),JunSun1+22,""),IF(AND(YEAR(JunSun1+29)=ΈτοςΗμερολογίου,MONTH(JunSun1+29)=6),JunSun1+29,""))</f>
        <v>43640</v>
      </c>
      <c r="M39" s="43">
        <f ca="1">IF(DAY(JunSun1)=1,IF(AND(YEAR(JunSun1+23)=ΈτοςΗμερολογίου,MONTH(JunSun1+23)=6),JunSun1+23,""),IF(AND(YEAR(JunSun1+30)=ΈτοςΗμερολογίου,MONTH(JunSun1+30)=6),JunSun1+30,""))</f>
        <v>43641</v>
      </c>
      <c r="N39" s="43">
        <f ca="1">IF(DAY(JunSun1)=1,IF(AND(YEAR(JunSun1+24)=ΈτοςΗμερολογίου,MONTH(JunSun1+24)=6),JunSun1+24,""),IF(AND(YEAR(JunSun1+31)=ΈτοςΗμερολογίου,MONTH(JunSun1+31)=6),JunSun1+31,""))</f>
        <v>43642</v>
      </c>
      <c r="O39" s="43">
        <f ca="1">IF(DAY(JunSun1)=1,IF(AND(YEAR(JunSun1+25)=ΈτοςΗμερολογίου,MONTH(JunSun1+25)=6),JunSun1+25,""),IF(AND(YEAR(JunSun1+32)=ΈτοςΗμερολογίου,MONTH(JunSun1+32)=6),JunSun1+32,""))</f>
        <v>43643</v>
      </c>
      <c r="P39" s="43">
        <f ca="1">IF(DAY(JunSun1)=1,IF(AND(YEAR(JunSun1+26)=ΈτοςΗμερολογίου,MONTH(JunSun1+26)=6),JunSun1+26,""),IF(AND(YEAR(JunSun1+33)=ΈτοςΗμερολογίου,MONTH(JunSun1+33)=6),JunSun1+33,""))</f>
        <v>43644</v>
      </c>
      <c r="Q39" s="43">
        <f ca="1">IF(DAY(JunSun1)=1,IF(AND(YEAR(JunSun1+27)=ΈτοςΗμερολογίου,MONTH(JunSun1+27)=6),JunSun1+27,""),IF(AND(YEAR(JunSun1+34)=ΈτοςΗμερολογίου,MONTH(JunSun1+34)=6),JunSun1+34,""))</f>
        <v>43645</v>
      </c>
      <c r="R39" s="43">
        <f ca="1">IF(DAY(JunSun1)=1,IF(AND(YEAR(JunSun1+28)=ΈτοςΗμερολογίου,MONTH(JunSun1+28)=6),JunSun1+28,""),IF(AND(YEAR(JunSun1+35)=ΈτοςΗμερολογίου,MONTH(JunSun1+35)=6),JunSun1+35,""))</f>
        <v>43646</v>
      </c>
      <c r="S39" s="36"/>
      <c r="T39" s="40"/>
      <c r="U39" s="43">
        <f ca="1">IF(DAY(JulSun1)=1,IF(AND(YEAR(JulSun1+22)=ΈτοςΗμερολογίου,MONTH(JulSun1+22)=7),JulSun1+22,""),IF(AND(YEAR(JulSun1+29)=ΈτοςΗμερολογίου,MONTH(JulSun1+29)=7),JulSun1+29,""))</f>
        <v>43675</v>
      </c>
      <c r="V39" s="43">
        <f ca="1">IF(DAY(JulSun1)=1,IF(AND(YEAR(JulSun1+23)=ΈτοςΗμερολογίου,MONTH(JulSun1+23)=7),JulSun1+23,""),IF(AND(YEAR(JulSun1+30)=ΈτοςΗμερολογίου,MONTH(JulSun1+30)=7),JulSun1+30,""))</f>
        <v>43676</v>
      </c>
      <c r="W39" s="43">
        <f ca="1">IF(DAY(JulSun1)=1,IF(AND(YEAR(JulSun1+24)=ΈτοςΗμερολογίου,MONTH(JulSun1+24)=7),JulSun1+24,""),IF(AND(YEAR(JulSun1+31)=ΈτοςΗμερολογίου,MONTH(JulSun1+31)=7),JulSun1+31,""))</f>
        <v>43677</v>
      </c>
      <c r="X39" s="43" t="str">
        <f ca="1">IF(DAY(JulSun1)=1,IF(AND(YEAR(JulSun1+25)=ΈτοςΗμερολογίου,MONTH(JulSun1+25)=7),JulSun1+25,""),IF(AND(YEAR(JulSun1+32)=ΈτοςΗμερολογίου,MONTH(JulSun1+32)=7),JulSun1+32,""))</f>
        <v/>
      </c>
      <c r="Y39" s="43" t="str">
        <f ca="1">IF(DAY(JulSun1)=1,IF(AND(YEAR(JulSun1+26)=ΈτοςΗμερολογίου,MONTH(JulSun1+26)=7),JulSun1+26,""),IF(AND(YEAR(JulSun1+33)=ΈτοςΗμερολογίου,MONTH(JulSun1+33)=7),JulSun1+33,""))</f>
        <v/>
      </c>
      <c r="Z39" s="43" t="str">
        <f ca="1">IF(DAY(JulSun1)=1,IF(AND(YEAR(JulSun1+27)=ΈτοςΗμερολογίου,MONTH(JulSun1+27)=7),JulSun1+27,""),IF(AND(YEAR(JulSun1+34)=ΈτοςΗμερολογίου,MONTH(JulSun1+34)=7),JulSun1+34,""))</f>
        <v/>
      </c>
      <c r="AA39" s="43" t="str">
        <f ca="1">IF(DAY(JulSun1)=1,IF(AND(YEAR(JulSun1+28)=ΈτοςΗμερολογίου,MONTH(JulSun1+28)=7),JulSun1+28,""),IF(AND(YEAR(JulSun1+35)=ΈτοςΗμερολογίου,MONTH(JulSun1+35)=7),JulSun1+35,""))</f>
        <v/>
      </c>
      <c r="AB39" s="36"/>
      <c r="AC39" s="39"/>
      <c r="AD39" s="43">
        <f ca="1">IF(DAY(AugSun1)=1,IF(AND(YEAR(AugSun1+22)=ΈτοςΗμερολογίου,MONTH(AugSun1+22)=8),AugSun1+22,""),IF(AND(YEAR(AugSun1+29)=ΈτοςΗμερολογίου,MONTH(AugSun1+29)=8),AugSun1+29,""))</f>
        <v>43703</v>
      </c>
      <c r="AE39" s="43">
        <f ca="1">IF(DAY(AugSun1)=1,IF(AND(YEAR(AugSun1+23)=ΈτοςΗμερολογίου,MONTH(AugSun1+23)=8),AugSun1+23,""),IF(AND(YEAR(AugSun1+30)=ΈτοςΗμερολογίου,MONTH(AugSun1+30)=8),AugSun1+30,""))</f>
        <v>43704</v>
      </c>
      <c r="AF39" s="43">
        <f ca="1">IF(DAY(AugSun1)=1,IF(AND(YEAR(AugSun1+24)=ΈτοςΗμερολογίου,MONTH(AugSun1+24)=8),AugSun1+24,""),IF(AND(YEAR(AugSun1+31)=ΈτοςΗμερολογίου,MONTH(AugSun1+31)=8),AugSun1+31,""))</f>
        <v>43705</v>
      </c>
      <c r="AG39" s="43">
        <f ca="1">IF(DAY(AugSun1)=1,IF(AND(YEAR(AugSun1+25)=ΈτοςΗμερολογίου,MONTH(AugSun1+25)=8),AugSun1+25,""),IF(AND(YEAR(AugSun1+32)=ΈτοςΗμερολογίου,MONTH(AugSun1+32)=8),AugSun1+32,""))</f>
        <v>43706</v>
      </c>
      <c r="AH39" s="43">
        <f ca="1">IF(DAY(AugSun1)=1,IF(AND(YEAR(AugSun1+26)=ΈτοςΗμερολογίου,MONTH(AugSun1+26)=8),AugSun1+26,""),IF(AND(YEAR(AugSun1+33)=ΈτοςΗμερολογίου,MONTH(AugSun1+33)=8),AugSun1+33,""))</f>
        <v>43707</v>
      </c>
      <c r="AI39" s="43">
        <f ca="1">IF(DAY(AugSun1)=1,IF(AND(YEAR(AugSun1+27)=ΈτοςΗμερολογίου,MONTH(AugSun1+27)=8),AugSun1+27,""),IF(AND(YEAR(AugSun1+34)=ΈτοςΗμερολογίου,MONTH(AugSun1+34)=8),AugSun1+34,""))</f>
        <v>43708</v>
      </c>
      <c r="AJ39" s="43" t="str">
        <f ca="1">IF(DAY(AugSun1)=1,IF(AND(YEAR(AugSun1+28)=ΈτοςΗμερολογίου,MONTH(AugSun1+28)=8),AugSun1+28,""),IF(AND(YEAR(AugSun1+35)=ΈτοςΗμερολογίου,MONTH(AugSun1+35)=8),AugSun1+35,""))</f>
        <v/>
      </c>
    </row>
    <row r="40" spans="1:36" x14ac:dyDescent="0.2">
      <c r="C40" s="43" t="str">
        <f ca="1">IF(DAY(MaySun1)=1,IF(AND(YEAR(MaySun1+29)=ΈτοςΗμερολογίου,MONTH(MaySun1+29)=5),MaySun1+29,""),IF(AND(YEAR(MaySun1+36)=ΈτοςΗμερολογίου,MONTH(MaySun1+36)=5),MaySun1+36,""))</f>
        <v/>
      </c>
      <c r="D40" s="43" t="str">
        <f ca="1">IF(DAY(MaySun1)=1,IF(AND(YEAR(MaySun1+30)=ΈτοςΗμερολογίου,MONTH(MaySun1+30)=5),MaySun1+30,""),IF(AND(YEAR(MaySun1+37)=ΈτοςΗμερολογίου,MONTH(MaySun1+37)=5),MaySun1+37,""))</f>
        <v/>
      </c>
      <c r="E40" s="43" t="str">
        <f ca="1">IF(DAY(MaySun1)=1,IF(AND(YEAR(MaySun1+31)=ΈτοςΗμερολογίου,MONTH(MaySun1+31)=5),MaySun1+31,""),IF(AND(YEAR(MaySun1+38)=ΈτοςΗμερολογίου,MONTH(MaySun1+38)=5),MaySun1+38,""))</f>
        <v/>
      </c>
      <c r="F40" s="43" t="str">
        <f ca="1">IF(DAY(MaySun1)=1,IF(AND(YEAR(MaySun1+32)=ΈτοςΗμερολογίου,MONTH(MaySun1+32)=5),MaySun1+32,""),IF(AND(YEAR(MaySun1+39)=ΈτοςΗμερολογίου,MONTH(MaySun1+39)=5),MaySun1+39,""))</f>
        <v/>
      </c>
      <c r="G40" s="43" t="str">
        <f ca="1">IF(DAY(MaySun1)=1,IF(AND(YEAR(MaySun1+33)=ΈτοςΗμερολογίου,MONTH(MaySun1+33)=5),MaySun1+33,""),IF(AND(YEAR(MaySun1+40)=ΈτοςΗμερολογίου,MONTH(MaySun1+40)=5),MaySun1+40,""))</f>
        <v/>
      </c>
      <c r="H40" s="43" t="str">
        <f ca="1">IF(DAY(MaySun1)=1,IF(AND(YEAR(MaySun1+34)=ΈτοςΗμερολογίου,MONTH(MaySun1+34)=5),MaySun1+34,""),IF(AND(YEAR(MaySun1+41)=ΈτοςΗμερολογίου,MONTH(MaySun1+41)=5),MaySun1+41,""))</f>
        <v/>
      </c>
      <c r="I40" s="43" t="str">
        <f ca="1">IF(DAY(MaySun1)=1,IF(AND(YEAR(MaySun1+35)=ΈτοςΗμερολογίου,MONTH(MaySun1+35)=5),MaySun1+35,""),IF(AND(YEAR(MaySun1+42)=ΈτοςΗμερολογίου,MONTH(MaySun1+42)=5),MaySun1+42,""))</f>
        <v/>
      </c>
      <c r="J40" s="36"/>
      <c r="K40" s="35"/>
      <c r="L40" s="43" t="str">
        <f ca="1">IF(DAY(JunSun1)=1,IF(AND(YEAR(JunSun1+29)=ΈτοςΗμερολογίου,MONTH(JunSun1+29)=6),JunSun1+29,""),IF(AND(YEAR(JunSun1+36)=ΈτοςΗμερολογίου,MONTH(JunSun1+36)=6),JunSun1+36,""))</f>
        <v/>
      </c>
      <c r="M40" s="43" t="str">
        <f ca="1">IF(DAY(JunSun1)=1,IF(AND(YEAR(JunSun1+30)=ΈτοςΗμερολογίου,MONTH(JunSun1+30)=6),JunSun1+30,""),IF(AND(YEAR(JunSun1+37)=ΈτοςΗμερολογίου,MONTH(JunSun1+37)=6),JunSun1+37,""))</f>
        <v/>
      </c>
      <c r="N40" s="43" t="str">
        <f ca="1">IF(DAY(JunSun1)=1,IF(AND(YEAR(JunSun1+31)=ΈτοςΗμερολογίου,MONTH(JunSun1+31)=6),JunSun1+31,""),IF(AND(YEAR(JunSun1+38)=ΈτοςΗμερολογίου,MONTH(JunSun1+38)=6),JunSun1+38,""))</f>
        <v/>
      </c>
      <c r="O40" s="43" t="str">
        <f ca="1">IF(DAY(JunSun1)=1,IF(AND(YEAR(JunSun1+32)=ΈτοςΗμερολογίου,MONTH(JunSun1+32)=6),JunSun1+32,""),IF(AND(YEAR(JunSun1+39)=ΈτοςΗμερολογίου,MONTH(JunSun1+39)=6),JunSun1+39,""))</f>
        <v/>
      </c>
      <c r="P40" s="43" t="str">
        <f ca="1">IF(DAY(JunSun1)=1,IF(AND(YEAR(JunSun1+33)=ΈτοςΗμερολογίου,MONTH(JunSun1+33)=6),JunSun1+33,""),IF(AND(YEAR(JunSun1+40)=ΈτοςΗμερολογίου,MONTH(JunSun1+40)=6),JunSun1+40,""))</f>
        <v/>
      </c>
      <c r="Q40" s="43" t="str">
        <f ca="1">IF(DAY(JunSun1)=1,IF(AND(YEAR(JunSun1+34)=ΈτοςΗμερολογίου,MONTH(JunSun1+34)=6),JunSun1+34,""),IF(AND(YEAR(JunSun1+41)=ΈτοςΗμερολογίου,MONTH(JunSun1+41)=6),JunSun1+41,""))</f>
        <v/>
      </c>
      <c r="R40" s="43" t="str">
        <f ca="1">IF(DAY(JunSun1)=1,IF(AND(YEAR(JunSun1+35)=ΈτοςΗμερολογίου,MONTH(JunSun1+35)=6),JunSun1+35,""),IF(AND(YEAR(JunSun1+42)=ΈτοςΗμερολογίου,MONTH(JunSun1+42)=6),JunSun1+42,""))</f>
        <v/>
      </c>
      <c r="S40" s="36"/>
      <c r="T40" s="40"/>
      <c r="U40" s="43" t="str">
        <f ca="1">IF(DAY(JulSun1)=1,IF(AND(YEAR(JulSun1+29)=ΈτοςΗμερολογίου,MONTH(JulSun1+29)=7),JulSun1+29,""),IF(AND(YEAR(JulSun1+36)=ΈτοςΗμερολογίου,MONTH(JulSun1+36)=7),JulSun1+36,""))</f>
        <v/>
      </c>
      <c r="V40" s="43" t="str">
        <f ca="1">IF(DAY(JulSun1)=1,IF(AND(YEAR(JulSun1+30)=ΈτοςΗμερολογίου,MONTH(JulSun1+30)=7),JulSun1+30,""),IF(AND(YEAR(JulSun1+37)=ΈτοςΗμερολογίου,MONTH(JulSun1+37)=7),JulSun1+37,""))</f>
        <v/>
      </c>
      <c r="W40" s="43" t="str">
        <f ca="1">IF(DAY(JulSun1)=1,IF(AND(YEAR(JulSun1+31)=ΈτοςΗμερολογίου,MONTH(JulSun1+31)=7),JulSun1+31,""),IF(AND(YEAR(JulSun1+38)=ΈτοςΗμερολογίου,MONTH(JulSun1+38)=7),JulSun1+38,""))</f>
        <v/>
      </c>
      <c r="X40" s="43" t="str">
        <f ca="1">IF(DAY(JulSun1)=1,IF(AND(YEAR(JulSun1+32)=ΈτοςΗμερολογίου,MONTH(JulSun1+32)=7),JulSun1+32,""),IF(AND(YEAR(JulSun1+39)=ΈτοςΗμερολογίου,MONTH(JulSun1+39)=7),JulSun1+39,""))</f>
        <v/>
      </c>
      <c r="Y40" s="43" t="str">
        <f ca="1">IF(DAY(JulSun1)=1,IF(AND(YEAR(JulSun1+33)=ΈτοςΗμερολογίου,MONTH(JulSun1+33)=7),JulSun1+33,""),IF(AND(YEAR(JulSun1+40)=ΈτοςΗμερολογίου,MONTH(JulSun1+40)=7),JulSun1+40,""))</f>
        <v/>
      </c>
      <c r="Z40" s="43" t="str">
        <f ca="1">IF(DAY(JulSun1)=1,IF(AND(YEAR(JulSun1+34)=ΈτοςΗμερολογίου,MONTH(JulSun1+34)=7),JulSun1+34,""),IF(AND(YEAR(JulSun1+41)=ΈτοςΗμερολογίου,MONTH(JulSun1+41)=7),JulSun1+41,""))</f>
        <v/>
      </c>
      <c r="AA40" s="43" t="str">
        <f ca="1">IF(DAY(JulSun1)=1,IF(AND(YEAR(JulSun1+35)=ΈτοςΗμερολογίου,MONTH(JulSun1+35)=7),JulSun1+35,""),IF(AND(YEAR(JulSun1+42)=ΈτοςΗμερολογίου,MONTH(JulSun1+42)=7),JulSun1+42,""))</f>
        <v/>
      </c>
      <c r="AB40" s="36"/>
      <c r="AC40" s="39"/>
      <c r="AD40" s="43" t="str">
        <f ca="1">IF(DAY(AugSun1)=1,IF(AND(YEAR(AugSun1+29)=ΈτοςΗμερολογίου,MONTH(AugSun1+29)=8),AugSun1+29,""),IF(AND(YEAR(AugSun1+36)=ΈτοςΗμερολογίου,MONTH(AugSun1+36)=8),AugSun1+36,""))</f>
        <v/>
      </c>
      <c r="AE40" s="43" t="str">
        <f ca="1">IF(DAY(AugSun1)=1,IF(AND(YEAR(AugSun1+30)=ΈτοςΗμερολογίου,MONTH(AugSun1+30)=8),AugSun1+30,""),IF(AND(YEAR(AugSun1+37)=ΈτοςΗμερολογίου,MONTH(AugSun1+37)=8),AugSun1+37,""))</f>
        <v/>
      </c>
      <c r="AF40" s="43" t="str">
        <f ca="1">IF(DAY(AugSun1)=1,IF(AND(YEAR(AugSun1+31)=ΈτοςΗμερολογίου,MONTH(AugSun1+31)=8),AugSun1+31,""),IF(AND(YEAR(AugSun1+38)=ΈτοςΗμερολογίου,MONTH(AugSun1+38)=8),AugSun1+38,""))</f>
        <v/>
      </c>
      <c r="AG40" s="43" t="str">
        <f ca="1">IF(DAY(AugSun1)=1,IF(AND(YEAR(AugSun1+32)=ΈτοςΗμερολογίου,MONTH(AugSun1+32)=8),AugSun1+32,""),IF(AND(YEAR(AugSun1+39)=ΈτοςΗμερολογίου,MONTH(AugSun1+39)=8),AugSun1+39,""))</f>
        <v/>
      </c>
      <c r="AH40" s="43" t="str">
        <f ca="1">IF(DAY(AugSun1)=1,IF(AND(YEAR(AugSun1+33)=ΈτοςΗμερολογίου,MONTH(AugSun1+33)=8),AugSun1+33,""),IF(AND(YEAR(AugSun1+40)=ΈτοςΗμερολογίου,MONTH(AugSun1+40)=8),AugSun1+40,""))</f>
        <v/>
      </c>
      <c r="AI40" s="43" t="str">
        <f ca="1">IF(DAY(AugSun1)=1,IF(AND(YEAR(AugSun1+34)=ΈτοςΗμερολογίου,MONTH(AugSun1+34)=8),AugSun1+34,""),IF(AND(YEAR(AugSun1+41)=ΈτοςΗμερολογίου,MONTH(AugSun1+41)=8),AugSun1+41,""))</f>
        <v/>
      </c>
      <c r="AJ40" s="43" t="str">
        <f ca="1">IF(DAY(AugSun1)=1,IF(AND(YEAR(AugSun1+35)=ΈτοςΗμερολογίου,MONTH(AugSun1+35)=8),AugSun1+35,""),IF(AND(YEAR(AugSun1+42)=ΈτοςΗμερολογίου,MONTH(AugSun1+42)=8),AugSun1+42,""))</f>
        <v/>
      </c>
    </row>
    <row r="41" spans="1:36" ht="15" x14ac:dyDescent="0.2">
      <c r="A41" s="26" t="s">
        <v>16</v>
      </c>
      <c r="C41" s="39"/>
      <c r="D41" s="39"/>
      <c r="E41" s="39"/>
      <c r="F41" s="39"/>
      <c r="G41" s="39"/>
      <c r="H41" s="39"/>
      <c r="I41" s="39"/>
      <c r="J41" s="38"/>
      <c r="K41" s="35"/>
      <c r="L41" s="39"/>
      <c r="M41" s="39"/>
      <c r="N41" s="39"/>
      <c r="O41" s="39"/>
      <c r="P41" s="39"/>
      <c r="Q41" s="39"/>
      <c r="R41" s="39"/>
      <c r="S41" s="38"/>
      <c r="T41" s="40"/>
      <c r="U41" s="35"/>
      <c r="V41" s="35"/>
      <c r="W41" s="35"/>
      <c r="X41" s="35"/>
      <c r="Y41" s="35"/>
      <c r="Z41" s="35"/>
      <c r="AA41" s="35"/>
      <c r="AB41" s="36"/>
      <c r="AC41" s="39"/>
      <c r="AD41" s="35"/>
      <c r="AE41" s="35"/>
      <c r="AF41" s="35"/>
      <c r="AG41" s="35"/>
      <c r="AH41" s="35"/>
      <c r="AI41" s="35"/>
      <c r="AJ41" s="35"/>
    </row>
    <row r="42" spans="1:36" ht="15.75" x14ac:dyDescent="0.25">
      <c r="A42" s="26" t="s">
        <v>17</v>
      </c>
      <c r="C42" s="45">
        <f ca="1">DATE(ΈτοςΗμερολογίου,9,1)</f>
        <v>43709</v>
      </c>
      <c r="D42" s="45"/>
      <c r="E42" s="45"/>
      <c r="F42" s="45"/>
      <c r="G42" s="45"/>
      <c r="H42" s="45"/>
      <c r="I42" s="45"/>
      <c r="J42" s="32"/>
      <c r="K42" s="39"/>
      <c r="L42" s="45">
        <f ca="1">DATE(ΈτοςΗμερολογίου,10,1)</f>
        <v>43739</v>
      </c>
      <c r="M42" s="45"/>
      <c r="N42" s="45"/>
      <c r="O42" s="45"/>
      <c r="P42" s="45"/>
      <c r="Q42" s="45"/>
      <c r="R42" s="45"/>
      <c r="S42" s="32"/>
      <c r="T42" s="40"/>
      <c r="U42" s="45">
        <f ca="1">DATE(ΈτοςΗμερολογίου,11,1)</f>
        <v>43770</v>
      </c>
      <c r="V42" s="45"/>
      <c r="W42" s="45"/>
      <c r="X42" s="45"/>
      <c r="Y42" s="45"/>
      <c r="Z42" s="45"/>
      <c r="AA42" s="45"/>
      <c r="AB42" s="32"/>
      <c r="AC42" s="39"/>
      <c r="AD42" s="45">
        <f ca="1">DATE(ΈτοςΗμερολογίου,12,1)</f>
        <v>43800</v>
      </c>
      <c r="AE42" s="45"/>
      <c r="AF42" s="45"/>
      <c r="AG42" s="45"/>
      <c r="AH42" s="45"/>
      <c r="AI42" s="45"/>
      <c r="AJ42" s="45"/>
    </row>
    <row r="43" spans="1:36" ht="15" x14ac:dyDescent="0.25">
      <c r="A43" s="26" t="s">
        <v>18</v>
      </c>
      <c r="C43" s="21" t="s">
        <v>20</v>
      </c>
      <c r="D43" s="21" t="s">
        <v>31</v>
      </c>
      <c r="E43" s="21" t="s">
        <v>23</v>
      </c>
      <c r="F43" s="21" t="s">
        <v>32</v>
      </c>
      <c r="G43" s="21" t="s">
        <v>24</v>
      </c>
      <c r="H43" s="21" t="s">
        <v>27</v>
      </c>
      <c r="I43" s="21" t="s">
        <v>28</v>
      </c>
      <c r="J43" s="34"/>
      <c r="K43" s="39"/>
      <c r="L43" s="21" t="s">
        <v>20</v>
      </c>
      <c r="M43" s="21" t="s">
        <v>31</v>
      </c>
      <c r="N43" s="21" t="s">
        <v>23</v>
      </c>
      <c r="O43" s="21" t="s">
        <v>32</v>
      </c>
      <c r="P43" s="21" t="s">
        <v>24</v>
      </c>
      <c r="Q43" s="21" t="s">
        <v>27</v>
      </c>
      <c r="R43" s="21" t="s">
        <v>28</v>
      </c>
      <c r="S43" s="34"/>
      <c r="T43" s="40"/>
      <c r="U43" s="21" t="s">
        <v>20</v>
      </c>
      <c r="V43" s="21" t="s">
        <v>31</v>
      </c>
      <c r="W43" s="21" t="s">
        <v>23</v>
      </c>
      <c r="X43" s="21" t="s">
        <v>32</v>
      </c>
      <c r="Y43" s="21" t="s">
        <v>24</v>
      </c>
      <c r="Z43" s="21" t="s">
        <v>27</v>
      </c>
      <c r="AA43" s="21" t="s">
        <v>28</v>
      </c>
      <c r="AB43" s="34"/>
      <c r="AC43" s="42"/>
      <c r="AD43" s="21" t="s">
        <v>20</v>
      </c>
      <c r="AE43" s="21" t="s">
        <v>31</v>
      </c>
      <c r="AF43" s="21" t="s">
        <v>23</v>
      </c>
      <c r="AG43" s="21" t="s">
        <v>32</v>
      </c>
      <c r="AH43" s="21" t="s">
        <v>24</v>
      </c>
      <c r="AI43" s="21" t="s">
        <v>27</v>
      </c>
      <c r="AJ43" s="21" t="s">
        <v>28</v>
      </c>
    </row>
    <row r="44" spans="1:36" ht="15" x14ac:dyDescent="0.2">
      <c r="A44" s="26" t="s">
        <v>19</v>
      </c>
      <c r="C44" s="43" t="str">
        <f ca="1">IF(DAY(SepSun1)=1,"",IF(AND(YEAR(SepSun1+1)=ΈτοςΗμερολογίου,MONTH(SepSun1+1)=9),SepSun1+1,""))</f>
        <v/>
      </c>
      <c r="D44" s="43" t="str">
        <f ca="1">IF(DAY(SepSun1)=1,"",IF(AND(YEAR(SepSun1+2)=ΈτοςΗμερολογίου,MONTH(SepSun1+2)=9),SepSun1+2,""))</f>
        <v/>
      </c>
      <c r="E44" s="43" t="str">
        <f ca="1">IF(DAY(SepSun1)=1,"",IF(AND(YEAR(SepSun1+3)=ΈτοςΗμερολογίου,MONTH(SepSun1+3)=9),SepSun1+3,""))</f>
        <v/>
      </c>
      <c r="F44" s="43" t="str">
        <f ca="1">IF(DAY(SepSun1)=1,"",IF(AND(YEAR(SepSun1+4)=ΈτοςΗμερολογίου,MONTH(SepSun1+4)=9),SepSun1+4,""))</f>
        <v/>
      </c>
      <c r="G44" s="43" t="str">
        <f ca="1">IF(DAY(SepSun1)=1,"",IF(AND(YEAR(SepSun1+5)=ΈτοςΗμερολογίου,MONTH(SepSun1+5)=9),SepSun1+5,""))</f>
        <v/>
      </c>
      <c r="H44" s="43" t="str">
        <f ca="1">IF(DAY(SepSun1)=1,"",IF(AND(YEAR(SepSun1+6)=ΈτοςΗμερολογίου,MONTH(SepSun1+6)=9),SepSun1+6,""))</f>
        <v/>
      </c>
      <c r="I44" s="43">
        <f ca="1">IF(DAY(SepSun1)=1,IF(AND(YEAR(SepSun1)=ΈτοςΗμερολογίου,MONTH(SepSun1)=9),SepSun1,""),IF(AND(YEAR(SepSun1+7)=ΈτοςΗμερολογίου,MONTH(SepSun1+7)=9),SepSun1+7,""))</f>
        <v>43709</v>
      </c>
      <c r="J44" s="36"/>
      <c r="K44" s="39"/>
      <c r="L44" s="43" t="str">
        <f ca="1">IF(DAY(OctSun1)=1,"",IF(AND(YEAR(OctSun1+1)=ΈτοςΗμερολογίου,MONTH(OctSun1+1)=10),OctSun1+1,""))</f>
        <v/>
      </c>
      <c r="M44" s="43">
        <f ca="1">IF(DAY(OctSun1)=1,"",IF(AND(YEAR(OctSun1+2)=ΈτοςΗμερολογίου,MONTH(OctSun1+2)=10),OctSun1+2,""))</f>
        <v>43739</v>
      </c>
      <c r="N44" s="43">
        <f ca="1">IF(DAY(OctSun1)=1,"",IF(AND(YEAR(OctSun1+3)=ΈτοςΗμερολογίου,MONTH(OctSun1+3)=10),OctSun1+3,""))</f>
        <v>43740</v>
      </c>
      <c r="O44" s="43">
        <f ca="1">IF(DAY(OctSun1)=1,"",IF(AND(YEAR(OctSun1+4)=ΈτοςΗμερολογίου,MONTH(OctSun1+4)=10),OctSun1+4,""))</f>
        <v>43741</v>
      </c>
      <c r="P44" s="43">
        <f ca="1">IF(DAY(OctSun1)=1,"",IF(AND(YEAR(OctSun1+5)=ΈτοςΗμερολογίου,MONTH(OctSun1+5)=10),OctSun1+5,""))</f>
        <v>43742</v>
      </c>
      <c r="Q44" s="43">
        <f ca="1">IF(DAY(OctSun1)=1,"",IF(AND(YEAR(OctSun1+6)=ΈτοςΗμερολογίου,MONTH(OctSun1+6)=10),OctSun1+6,""))</f>
        <v>43743</v>
      </c>
      <c r="R44" s="43">
        <f ca="1">IF(DAY(OctSun1)=1,IF(AND(YEAR(OctSun1)=ΈτοςΗμερολογίου,MONTH(OctSun1)=10),OctSun1,""),IF(AND(YEAR(OctSun1+7)=ΈτοςΗμερολογίου,MONTH(OctSun1+7)=10),OctSun1+7,""))</f>
        <v>43744</v>
      </c>
      <c r="S44" s="36"/>
      <c r="T44" s="40"/>
      <c r="U44" s="43" t="str">
        <f ca="1">IF(DAY(NovSun1)=1,"",IF(AND(YEAR(NovSun1+1)=ΈτοςΗμερολογίου,MONTH(NovSun1+1)=11),NovSun1+1,""))</f>
        <v/>
      </c>
      <c r="V44" s="43" t="str">
        <f ca="1">IF(DAY(NovSun1)=1,"",IF(AND(YEAR(NovSun1+2)=ΈτοςΗμερολογίου,MONTH(NovSun1+2)=11),NovSun1+2,""))</f>
        <v/>
      </c>
      <c r="W44" s="43" t="str">
        <f ca="1">IF(DAY(NovSun1)=1,"",IF(AND(YEAR(NovSun1+3)=ΈτοςΗμερολογίου,MONTH(NovSun1+3)=11),NovSun1+3,""))</f>
        <v/>
      </c>
      <c r="X44" s="43" t="str">
        <f ca="1">IF(DAY(NovSun1)=1,"",IF(AND(YEAR(NovSun1+4)=ΈτοςΗμερολογίου,MONTH(NovSun1+4)=11),NovSun1+4,""))</f>
        <v/>
      </c>
      <c r="Y44" s="43">
        <f ca="1">IF(DAY(NovSun1)=1,"",IF(AND(YEAR(NovSun1+5)=ΈτοςΗμερολογίου,MONTH(NovSun1+5)=11),NovSun1+5,""))</f>
        <v>43770</v>
      </c>
      <c r="Z44" s="43">
        <f ca="1">IF(DAY(NovSun1)=1,"",IF(AND(YEAR(NovSun1+6)=ΈτοςΗμερολογίου,MONTH(NovSun1+6)=11),NovSun1+6,""))</f>
        <v>43771</v>
      </c>
      <c r="AA44" s="43">
        <f ca="1">IF(DAY(NovSun1)=1,IF(AND(YEAR(NovSun1)=ΈτοςΗμερολογίου,MONTH(NovSun1)=11),NovSun1,""),IF(AND(YEAR(NovSun1+7)=ΈτοςΗμερολογίου,MONTH(NovSun1+7)=11),NovSun1+7,""))</f>
        <v>43772</v>
      </c>
      <c r="AB44" s="36"/>
      <c r="AC44" s="39"/>
      <c r="AD44" s="43" t="str">
        <f ca="1">IF(DAY(DecSun1)=1,"",IF(AND(YEAR(DecSun1+1)=ΈτοςΗμερολογίου,MONTH(DecSun1+1)=12),DecSun1+1,""))</f>
        <v/>
      </c>
      <c r="AE44" s="43" t="str">
        <f ca="1">IF(DAY(DecSun1)=1,"",IF(AND(YEAR(DecSun1+2)=ΈτοςΗμερολογίου,MONTH(DecSun1+2)=12),DecSun1+2,""))</f>
        <v/>
      </c>
      <c r="AF44" s="43" t="str">
        <f ca="1">IF(DAY(DecSun1)=1,"",IF(AND(YEAR(DecSun1+3)=ΈτοςΗμερολογίου,MONTH(DecSun1+3)=12),DecSun1+3,""))</f>
        <v/>
      </c>
      <c r="AG44" s="43" t="str">
        <f ca="1">IF(DAY(DecSun1)=1,"",IF(AND(YEAR(DecSun1+4)=ΈτοςΗμερολογίου,MONTH(DecSun1+4)=12),DecSun1+4,""))</f>
        <v/>
      </c>
      <c r="AH44" s="43" t="str">
        <f ca="1">IF(DAY(DecSun1)=1,"",IF(AND(YEAR(DecSun1+5)=ΈτοςΗμερολογίου,MONTH(DecSun1+5)=12),DecSun1+5,""))</f>
        <v/>
      </c>
      <c r="AI44" s="43" t="str">
        <f ca="1">IF(DAY(DecSun1)=1,"",IF(AND(YEAR(DecSun1+6)=ΈτοςΗμερολογίου,MONTH(DecSun1+6)=12),DecSun1+6,""))</f>
        <v/>
      </c>
      <c r="AJ44" s="43">
        <f ca="1">IF(DAY(DecSun1)=1,IF(AND(YEAR(DecSun1)=ΈτοςΗμερολογίου,MONTH(DecSun1)=12),DecSun1,""),IF(AND(YEAR(DecSun1+7)=ΈτοςΗμερολογίου,MONTH(DecSun1+7)=12),DecSun1+7,""))</f>
        <v>43800</v>
      </c>
    </row>
    <row r="45" spans="1:36" x14ac:dyDescent="0.2">
      <c r="C45" s="43">
        <f ca="1">IF(DAY(SepSun1)=1,IF(AND(YEAR(SepSun1+1)=ΈτοςΗμερολογίου,MONTH(SepSun1+1)=9),SepSun1+1,""),IF(AND(YEAR(SepSun1+8)=ΈτοςΗμερολογίου,MONTH(SepSun1+8)=9),SepSun1+8,""))</f>
        <v>43710</v>
      </c>
      <c r="D45" s="43">
        <f ca="1">IF(DAY(SepSun1)=1,IF(AND(YEAR(SepSun1+2)=ΈτοςΗμερολογίου,MONTH(SepSun1+2)=9),SepSun1+2,""),IF(AND(YEAR(SepSun1+9)=ΈτοςΗμερολογίου,MONTH(SepSun1+9)=9),SepSun1+9,""))</f>
        <v>43711</v>
      </c>
      <c r="E45" s="43">
        <f ca="1">IF(DAY(SepSun1)=1,IF(AND(YEAR(SepSun1+3)=ΈτοςΗμερολογίου,MONTH(SepSun1+3)=9),SepSun1+3,""),IF(AND(YEAR(SepSun1+10)=ΈτοςΗμερολογίου,MONTH(SepSun1+10)=9),SepSun1+10,""))</f>
        <v>43712</v>
      </c>
      <c r="F45" s="43">
        <f ca="1">IF(DAY(SepSun1)=1,IF(AND(YEAR(SepSun1+4)=ΈτοςΗμερολογίου,MONTH(SepSun1+4)=9),SepSun1+4,""),IF(AND(YEAR(SepSun1+11)=ΈτοςΗμερολογίου,MONTH(SepSun1+11)=9),SepSun1+11,""))</f>
        <v>43713</v>
      </c>
      <c r="G45" s="43">
        <f ca="1">IF(DAY(SepSun1)=1,IF(AND(YEAR(SepSun1+5)=ΈτοςΗμερολογίου,MONTH(SepSun1+5)=9),SepSun1+5,""),IF(AND(YEAR(SepSun1+12)=ΈτοςΗμερολογίου,MONTH(SepSun1+12)=9),SepSun1+12,""))</f>
        <v>43714</v>
      </c>
      <c r="H45" s="43">
        <f ca="1">IF(DAY(SepSun1)=1,IF(AND(YEAR(SepSun1+6)=ΈτοςΗμερολογίου,MONTH(SepSun1+6)=9),SepSun1+6,""),IF(AND(YEAR(SepSun1+13)=ΈτοςΗμερολογίου,MONTH(SepSun1+13)=9),SepSun1+13,""))</f>
        <v>43715</v>
      </c>
      <c r="I45" s="43">
        <f ca="1">IF(DAY(SepSun1)=1,IF(AND(YEAR(SepSun1+7)=ΈτοςΗμερολογίου,MONTH(SepSun1+7)=9),SepSun1+7,""),IF(AND(YEAR(SepSun1+14)=ΈτοςΗμερολογίου,MONTH(SepSun1+14)=9),SepSun1+14,""))</f>
        <v>43716</v>
      </c>
      <c r="J45" s="36"/>
      <c r="K45" s="39"/>
      <c r="L45" s="43">
        <f ca="1">IF(DAY(OctSun1)=1,IF(AND(YEAR(OctSun1+1)=ΈτοςΗμερολογίου,MONTH(OctSun1+1)=10),OctSun1+1,""),IF(AND(YEAR(OctSun1+8)=ΈτοςΗμερολογίου,MONTH(OctSun1+8)=10),OctSun1+8,""))</f>
        <v>43745</v>
      </c>
      <c r="M45" s="43">
        <f ca="1">IF(DAY(OctSun1)=1,IF(AND(YEAR(OctSun1+2)=ΈτοςΗμερολογίου,MONTH(OctSun1+2)=10),OctSun1+2,""),IF(AND(YEAR(OctSun1+9)=ΈτοςΗμερολογίου,MONTH(OctSun1+9)=10),OctSun1+9,""))</f>
        <v>43746</v>
      </c>
      <c r="N45" s="43">
        <f ca="1">IF(DAY(OctSun1)=1,IF(AND(YEAR(OctSun1+3)=ΈτοςΗμερολογίου,MONTH(OctSun1+3)=10),OctSun1+3,""),IF(AND(YEAR(OctSun1+10)=ΈτοςΗμερολογίου,MONTH(OctSun1+10)=10),OctSun1+10,""))</f>
        <v>43747</v>
      </c>
      <c r="O45" s="43">
        <f ca="1">IF(DAY(OctSun1)=1,IF(AND(YEAR(OctSun1+4)=ΈτοςΗμερολογίου,MONTH(OctSun1+4)=10),OctSun1+4,""),IF(AND(YEAR(OctSun1+11)=ΈτοςΗμερολογίου,MONTH(OctSun1+11)=10),OctSun1+11,""))</f>
        <v>43748</v>
      </c>
      <c r="P45" s="43">
        <f ca="1">IF(DAY(OctSun1)=1,IF(AND(YEAR(OctSun1+5)=ΈτοςΗμερολογίου,MONTH(OctSun1+5)=10),OctSun1+5,""),IF(AND(YEAR(OctSun1+12)=ΈτοςΗμερολογίου,MONTH(OctSun1+12)=10),OctSun1+12,""))</f>
        <v>43749</v>
      </c>
      <c r="Q45" s="43">
        <f ca="1">IF(DAY(OctSun1)=1,IF(AND(YEAR(OctSun1+6)=ΈτοςΗμερολογίου,MONTH(OctSun1+6)=10),OctSun1+6,""),IF(AND(YEAR(OctSun1+13)=ΈτοςΗμερολογίου,MONTH(OctSun1+13)=10),OctSun1+13,""))</f>
        <v>43750</v>
      </c>
      <c r="R45" s="43">
        <f ca="1">IF(DAY(OctSun1)=1,IF(AND(YEAR(OctSun1+7)=ΈτοςΗμερολογίου,MONTH(OctSun1+7)=10),OctSun1+7,""),IF(AND(YEAR(OctSun1+14)=ΈτοςΗμερολογίου,MONTH(OctSun1+14)=10),OctSun1+14,""))</f>
        <v>43751</v>
      </c>
      <c r="S45" s="36"/>
      <c r="T45" s="40"/>
      <c r="U45" s="43">
        <f ca="1">IF(DAY(NovSun1)=1,IF(AND(YEAR(NovSun1+1)=ΈτοςΗμερολογίου,MONTH(NovSun1+1)=11),NovSun1+1,""),IF(AND(YEAR(NovSun1+8)=ΈτοςΗμερολογίου,MONTH(NovSun1+8)=11),NovSun1+8,""))</f>
        <v>43773</v>
      </c>
      <c r="V45" s="43">
        <f ca="1">IF(DAY(NovSun1)=1,IF(AND(YEAR(NovSun1+2)=ΈτοςΗμερολογίου,MONTH(NovSun1+2)=11),NovSun1+2,""),IF(AND(YEAR(NovSun1+9)=ΈτοςΗμερολογίου,MONTH(NovSun1+9)=11),NovSun1+9,""))</f>
        <v>43774</v>
      </c>
      <c r="W45" s="43">
        <f ca="1">IF(DAY(NovSun1)=1,IF(AND(YEAR(NovSun1+3)=ΈτοςΗμερολογίου,MONTH(NovSun1+3)=11),NovSun1+3,""),IF(AND(YEAR(NovSun1+10)=ΈτοςΗμερολογίου,MONTH(NovSun1+10)=11),NovSun1+10,""))</f>
        <v>43775</v>
      </c>
      <c r="X45" s="43">
        <f ca="1">IF(DAY(NovSun1)=1,IF(AND(YEAR(NovSun1+4)=ΈτοςΗμερολογίου,MONTH(NovSun1+4)=11),NovSun1+4,""),IF(AND(YEAR(NovSun1+11)=ΈτοςΗμερολογίου,MONTH(NovSun1+11)=11),NovSun1+11,""))</f>
        <v>43776</v>
      </c>
      <c r="Y45" s="43">
        <f ca="1">IF(DAY(NovSun1)=1,IF(AND(YEAR(NovSun1+5)=ΈτοςΗμερολογίου,MONTH(NovSun1+5)=11),NovSun1+5,""),IF(AND(YEAR(NovSun1+12)=ΈτοςΗμερολογίου,MONTH(NovSun1+12)=11),NovSun1+12,""))</f>
        <v>43777</v>
      </c>
      <c r="Z45" s="43">
        <f ca="1">IF(DAY(NovSun1)=1,IF(AND(YEAR(NovSun1+6)=ΈτοςΗμερολογίου,MONTH(NovSun1+6)=11),NovSun1+6,""),IF(AND(YEAR(NovSun1+13)=ΈτοςΗμερολογίου,MONTH(NovSun1+13)=11),NovSun1+13,""))</f>
        <v>43778</v>
      </c>
      <c r="AA45" s="43">
        <f ca="1">IF(DAY(NovSun1)=1,IF(AND(YEAR(NovSun1+7)=ΈτοςΗμερολογίου,MONTH(NovSun1+7)=11),NovSun1+7,""),IF(AND(YEAR(NovSun1+14)=ΈτοςΗμερολογίου,MONTH(NovSun1+14)=11),NovSun1+14,""))</f>
        <v>43779</v>
      </c>
      <c r="AB45" s="36"/>
      <c r="AC45" s="39"/>
      <c r="AD45" s="43">
        <f ca="1">IF(DAY(DecSun1)=1,IF(AND(YEAR(DecSun1+1)=ΈτοςΗμερολογίου,MONTH(DecSun1+1)=12),DecSun1+1,""),IF(AND(YEAR(DecSun1+8)=ΈτοςΗμερολογίου,MONTH(DecSun1+8)=12),DecSun1+8,""))</f>
        <v>43801</v>
      </c>
      <c r="AE45" s="43">
        <f ca="1">IF(DAY(DecSun1)=1,IF(AND(YEAR(DecSun1+2)=ΈτοςΗμερολογίου,MONTH(DecSun1+2)=12),DecSun1+2,""),IF(AND(YEAR(DecSun1+9)=ΈτοςΗμερολογίου,MONTH(DecSun1+9)=12),DecSun1+9,""))</f>
        <v>43802</v>
      </c>
      <c r="AF45" s="43">
        <f ca="1">IF(DAY(DecSun1)=1,IF(AND(YEAR(DecSun1+3)=ΈτοςΗμερολογίου,MONTH(DecSun1+3)=12),DecSun1+3,""),IF(AND(YEAR(DecSun1+10)=ΈτοςΗμερολογίου,MONTH(DecSun1+10)=12),DecSun1+10,""))</f>
        <v>43803</v>
      </c>
      <c r="AG45" s="43">
        <f ca="1">IF(DAY(DecSun1)=1,IF(AND(YEAR(DecSun1+4)=ΈτοςΗμερολογίου,MONTH(DecSun1+4)=12),DecSun1+4,""),IF(AND(YEAR(DecSun1+11)=ΈτοςΗμερολογίου,MONTH(DecSun1+11)=12),DecSun1+11,""))</f>
        <v>43804</v>
      </c>
      <c r="AH45" s="43">
        <f ca="1">IF(DAY(DecSun1)=1,IF(AND(YEAR(DecSun1+5)=ΈτοςΗμερολογίου,MONTH(DecSun1+5)=12),DecSun1+5,""),IF(AND(YEAR(DecSun1+12)=ΈτοςΗμερολογίου,MONTH(DecSun1+12)=12),DecSun1+12,""))</f>
        <v>43805</v>
      </c>
      <c r="AI45" s="43">
        <f ca="1">IF(DAY(DecSun1)=1,IF(AND(YEAR(DecSun1+6)=ΈτοςΗμερολογίου,MONTH(DecSun1+6)=12),DecSun1+6,""),IF(AND(YEAR(DecSun1+13)=ΈτοςΗμερολογίου,MONTH(DecSun1+13)=12),DecSun1+13,""))</f>
        <v>43806</v>
      </c>
      <c r="AJ45" s="43">
        <f ca="1">IF(DAY(DecSun1)=1,IF(AND(YEAR(DecSun1+7)=ΈτοςΗμερολογίου,MONTH(DecSun1+7)=12),DecSun1+7,""),IF(AND(YEAR(DecSun1+14)=ΈτοςΗμερολογίου,MONTH(DecSun1+14)=12),DecSun1+14,""))</f>
        <v>43807</v>
      </c>
    </row>
    <row r="46" spans="1:36" x14ac:dyDescent="0.2">
      <c r="C46" s="43">
        <f ca="1">IF(DAY(SepSun1)=1,IF(AND(YEAR(SepSun1+8)=ΈτοςΗμερολογίου,MONTH(SepSun1+8)=9),SepSun1+8,""),IF(AND(YEAR(SepSun1+15)=ΈτοςΗμερολογίου,MONTH(SepSun1+15)=9),SepSun1+15,""))</f>
        <v>43717</v>
      </c>
      <c r="D46" s="43">
        <f ca="1">IF(DAY(SepSun1)=1,IF(AND(YEAR(SepSun1+9)=ΈτοςΗμερολογίου,MONTH(SepSun1+9)=9),SepSun1+9,""),IF(AND(YEAR(SepSun1+16)=ΈτοςΗμερολογίου,MONTH(SepSun1+16)=9),SepSun1+16,""))</f>
        <v>43718</v>
      </c>
      <c r="E46" s="43">
        <f ca="1">IF(DAY(SepSun1)=1,IF(AND(YEAR(SepSun1+10)=ΈτοςΗμερολογίου,MONTH(SepSun1+10)=9),SepSun1+10,""),IF(AND(YEAR(SepSun1+17)=ΈτοςΗμερολογίου,MONTH(SepSun1+17)=9),SepSun1+17,""))</f>
        <v>43719</v>
      </c>
      <c r="F46" s="43">
        <f ca="1">IF(DAY(SepSun1)=1,IF(AND(YEAR(SepSun1+11)=ΈτοςΗμερολογίου,MONTH(SepSun1+11)=9),SepSun1+11,""),IF(AND(YEAR(SepSun1+18)=ΈτοςΗμερολογίου,MONTH(SepSun1+18)=9),SepSun1+18,""))</f>
        <v>43720</v>
      </c>
      <c r="G46" s="43">
        <f ca="1">IF(DAY(SepSun1)=1,IF(AND(YEAR(SepSun1+12)=ΈτοςΗμερολογίου,MONTH(SepSun1+12)=9),SepSun1+12,""),IF(AND(YEAR(SepSun1+19)=ΈτοςΗμερολογίου,MONTH(SepSun1+19)=9),SepSun1+19,""))</f>
        <v>43721</v>
      </c>
      <c r="H46" s="43">
        <f ca="1">IF(DAY(SepSun1)=1,IF(AND(YEAR(SepSun1+13)=ΈτοςΗμερολογίου,MONTH(SepSun1+13)=9),SepSun1+13,""),IF(AND(YEAR(SepSun1+20)=ΈτοςΗμερολογίου,MONTH(SepSun1+20)=9),SepSun1+20,""))</f>
        <v>43722</v>
      </c>
      <c r="I46" s="43">
        <f ca="1">IF(DAY(SepSun1)=1,IF(AND(YEAR(SepSun1+14)=ΈτοςΗμερολογίου,MONTH(SepSun1+14)=9),SepSun1+14,""),IF(AND(YEAR(SepSun1+21)=ΈτοςΗμερολογίου,MONTH(SepSun1+21)=9),SepSun1+21,""))</f>
        <v>43723</v>
      </c>
      <c r="J46" s="36"/>
      <c r="K46" s="39"/>
      <c r="L46" s="43">
        <f ca="1">IF(DAY(OctSun1)=1,IF(AND(YEAR(OctSun1+8)=ΈτοςΗμερολογίου,MONTH(OctSun1+8)=10),OctSun1+8,""),IF(AND(YEAR(OctSun1+15)=ΈτοςΗμερολογίου,MONTH(OctSun1+15)=10),OctSun1+15,""))</f>
        <v>43752</v>
      </c>
      <c r="M46" s="43">
        <f ca="1">IF(DAY(OctSun1)=1,IF(AND(YEAR(OctSun1+9)=ΈτοςΗμερολογίου,MONTH(OctSun1+9)=10),OctSun1+9,""),IF(AND(YEAR(OctSun1+16)=ΈτοςΗμερολογίου,MONTH(OctSun1+16)=10),OctSun1+16,""))</f>
        <v>43753</v>
      </c>
      <c r="N46" s="43">
        <f ca="1">IF(DAY(OctSun1)=1,IF(AND(YEAR(OctSun1+10)=ΈτοςΗμερολογίου,MONTH(OctSun1+10)=10),OctSun1+10,""),IF(AND(YEAR(OctSun1+17)=ΈτοςΗμερολογίου,MONTH(OctSun1+17)=10),OctSun1+17,""))</f>
        <v>43754</v>
      </c>
      <c r="O46" s="43">
        <f ca="1">IF(DAY(OctSun1)=1,IF(AND(YEAR(OctSun1+11)=ΈτοςΗμερολογίου,MONTH(OctSun1+11)=10),OctSun1+11,""),IF(AND(YEAR(OctSun1+18)=ΈτοςΗμερολογίου,MONTH(OctSun1+18)=10),OctSun1+18,""))</f>
        <v>43755</v>
      </c>
      <c r="P46" s="43">
        <f ca="1">IF(DAY(OctSun1)=1,IF(AND(YEAR(OctSun1+12)=ΈτοςΗμερολογίου,MONTH(OctSun1+12)=10),OctSun1+12,""),IF(AND(YEAR(OctSun1+19)=ΈτοςΗμερολογίου,MONTH(OctSun1+19)=10),OctSun1+19,""))</f>
        <v>43756</v>
      </c>
      <c r="Q46" s="43">
        <f ca="1">IF(DAY(OctSun1)=1,IF(AND(YEAR(OctSun1+13)=ΈτοςΗμερολογίου,MONTH(OctSun1+13)=10),OctSun1+13,""),IF(AND(YEAR(OctSun1+20)=ΈτοςΗμερολογίου,MONTH(OctSun1+20)=10),OctSun1+20,""))</f>
        <v>43757</v>
      </c>
      <c r="R46" s="43">
        <f ca="1">IF(DAY(OctSun1)=1,IF(AND(YEAR(OctSun1+14)=ΈτοςΗμερολογίου,MONTH(OctSun1+14)=10),OctSun1+14,""),IF(AND(YEAR(OctSun1+21)=ΈτοςΗμερολογίου,MONTH(OctSun1+21)=10),OctSun1+21,""))</f>
        <v>43758</v>
      </c>
      <c r="S46" s="36"/>
      <c r="T46" s="40"/>
      <c r="U46" s="43">
        <f ca="1">IF(DAY(NovSun1)=1,IF(AND(YEAR(NovSun1+8)=ΈτοςΗμερολογίου,MONTH(NovSun1+8)=11),NovSun1+8,""),IF(AND(YEAR(NovSun1+15)=ΈτοςΗμερολογίου,MONTH(NovSun1+15)=11),NovSun1+15,""))</f>
        <v>43780</v>
      </c>
      <c r="V46" s="43">
        <f ca="1">IF(DAY(NovSun1)=1,IF(AND(YEAR(NovSun1+9)=ΈτοςΗμερολογίου,MONTH(NovSun1+9)=11),NovSun1+9,""),IF(AND(YEAR(NovSun1+16)=ΈτοςΗμερολογίου,MONTH(NovSun1+16)=11),NovSun1+16,""))</f>
        <v>43781</v>
      </c>
      <c r="W46" s="43">
        <f ca="1">IF(DAY(NovSun1)=1,IF(AND(YEAR(NovSun1+10)=ΈτοςΗμερολογίου,MONTH(NovSun1+10)=11),NovSun1+10,""),IF(AND(YEAR(NovSun1+17)=ΈτοςΗμερολογίου,MONTH(NovSun1+17)=11),NovSun1+17,""))</f>
        <v>43782</v>
      </c>
      <c r="X46" s="43">
        <f ca="1">IF(DAY(NovSun1)=1,IF(AND(YEAR(NovSun1+11)=ΈτοςΗμερολογίου,MONTH(NovSun1+11)=11),NovSun1+11,""),IF(AND(YEAR(NovSun1+18)=ΈτοςΗμερολογίου,MONTH(NovSun1+18)=11),NovSun1+18,""))</f>
        <v>43783</v>
      </c>
      <c r="Y46" s="43">
        <f ca="1">IF(DAY(NovSun1)=1,IF(AND(YEAR(NovSun1+12)=ΈτοςΗμερολογίου,MONTH(NovSun1+12)=11),NovSun1+12,""),IF(AND(YEAR(NovSun1+19)=ΈτοςΗμερολογίου,MONTH(NovSun1+19)=11),NovSun1+19,""))</f>
        <v>43784</v>
      </c>
      <c r="Z46" s="43">
        <f ca="1">IF(DAY(NovSun1)=1,IF(AND(YEAR(NovSun1+13)=ΈτοςΗμερολογίου,MONTH(NovSun1+13)=11),NovSun1+13,""),IF(AND(YEAR(NovSun1+20)=ΈτοςΗμερολογίου,MONTH(NovSun1+20)=11),NovSun1+20,""))</f>
        <v>43785</v>
      </c>
      <c r="AA46" s="43">
        <f ca="1">IF(DAY(NovSun1)=1,IF(AND(YEAR(NovSun1+14)=ΈτοςΗμερολογίου,MONTH(NovSun1+14)=11),NovSun1+14,""),IF(AND(YEAR(NovSun1+21)=ΈτοςΗμερολογίου,MONTH(NovSun1+21)=11),NovSun1+21,""))</f>
        <v>43786</v>
      </c>
      <c r="AB46" s="36"/>
      <c r="AC46" s="39"/>
      <c r="AD46" s="43">
        <f ca="1">IF(DAY(DecSun1)=1,IF(AND(YEAR(DecSun1+8)=ΈτοςΗμερολογίου,MONTH(DecSun1+8)=12),DecSun1+8,""),IF(AND(YEAR(DecSun1+15)=ΈτοςΗμερολογίου,MONTH(DecSun1+15)=12),DecSun1+15,""))</f>
        <v>43808</v>
      </c>
      <c r="AE46" s="43">
        <f ca="1">IF(DAY(DecSun1)=1,IF(AND(YEAR(DecSun1+9)=ΈτοςΗμερολογίου,MONTH(DecSun1+9)=12),DecSun1+9,""),IF(AND(YEAR(DecSun1+16)=ΈτοςΗμερολογίου,MONTH(DecSun1+16)=12),DecSun1+16,""))</f>
        <v>43809</v>
      </c>
      <c r="AF46" s="43">
        <f ca="1">IF(DAY(DecSun1)=1,IF(AND(YEAR(DecSun1+10)=ΈτοςΗμερολογίου,MONTH(DecSun1+10)=12),DecSun1+10,""),IF(AND(YEAR(DecSun1+17)=ΈτοςΗμερολογίου,MONTH(DecSun1+17)=12),DecSun1+17,""))</f>
        <v>43810</v>
      </c>
      <c r="AG46" s="43">
        <f ca="1">IF(DAY(DecSun1)=1,IF(AND(YEAR(DecSun1+11)=ΈτοςΗμερολογίου,MONTH(DecSun1+11)=12),DecSun1+11,""),IF(AND(YEAR(DecSun1+18)=ΈτοςΗμερολογίου,MONTH(DecSun1+18)=12),DecSun1+18,""))</f>
        <v>43811</v>
      </c>
      <c r="AH46" s="43">
        <f ca="1">IF(DAY(DecSun1)=1,IF(AND(YEAR(DecSun1+12)=ΈτοςΗμερολογίου,MONTH(DecSun1+12)=12),DecSun1+12,""),IF(AND(YEAR(DecSun1+19)=ΈτοςΗμερολογίου,MONTH(DecSun1+19)=12),DecSun1+19,""))</f>
        <v>43812</v>
      </c>
      <c r="AI46" s="43">
        <f ca="1">IF(DAY(DecSun1)=1,IF(AND(YEAR(DecSun1+13)=ΈτοςΗμερολογίου,MONTH(DecSun1+13)=12),DecSun1+13,""),IF(AND(YEAR(DecSun1+20)=ΈτοςΗμερολογίου,MONTH(DecSun1+20)=12),DecSun1+20,""))</f>
        <v>43813</v>
      </c>
      <c r="AJ46" s="43">
        <f ca="1">IF(DAY(DecSun1)=1,IF(AND(YEAR(DecSun1+14)=ΈτοςΗμερολογίου,MONTH(DecSun1+14)=12),DecSun1+14,""),IF(AND(YEAR(DecSun1+21)=ΈτοςΗμερολογίου,MONTH(DecSun1+21)=12),DecSun1+21,""))</f>
        <v>43814</v>
      </c>
    </row>
    <row r="47" spans="1:36" x14ac:dyDescent="0.2">
      <c r="C47" s="43">
        <f ca="1">IF(DAY(SepSun1)=1,IF(AND(YEAR(SepSun1+15)=ΈτοςΗμερολογίου,MONTH(SepSun1+15)=9),SepSun1+15,""),IF(AND(YEAR(SepSun1+22)=ΈτοςΗμερολογίου,MONTH(SepSun1+22)=9),SepSun1+22,""))</f>
        <v>43724</v>
      </c>
      <c r="D47" s="43">
        <f ca="1">IF(DAY(SepSun1)=1,IF(AND(YEAR(SepSun1+16)=ΈτοςΗμερολογίου,MONTH(SepSun1+16)=9),SepSun1+16,""),IF(AND(YEAR(SepSun1+23)=ΈτοςΗμερολογίου,MONTH(SepSun1+23)=9),SepSun1+23,""))</f>
        <v>43725</v>
      </c>
      <c r="E47" s="43">
        <f ca="1">IF(DAY(SepSun1)=1,IF(AND(YEAR(SepSun1+17)=ΈτοςΗμερολογίου,MONTH(SepSun1+17)=9),SepSun1+17,""),IF(AND(YEAR(SepSun1+24)=ΈτοςΗμερολογίου,MONTH(SepSun1+24)=9),SepSun1+24,""))</f>
        <v>43726</v>
      </c>
      <c r="F47" s="43">
        <f ca="1">IF(DAY(SepSun1)=1,IF(AND(YEAR(SepSun1+18)=ΈτοςΗμερολογίου,MONTH(SepSun1+18)=9),SepSun1+18,""),IF(AND(YEAR(SepSun1+25)=ΈτοςΗμερολογίου,MONTH(SepSun1+25)=9),SepSun1+25,""))</f>
        <v>43727</v>
      </c>
      <c r="G47" s="43">
        <f ca="1">IF(DAY(SepSun1)=1,IF(AND(YEAR(SepSun1+19)=ΈτοςΗμερολογίου,MONTH(SepSun1+19)=9),SepSun1+19,""),IF(AND(YEAR(SepSun1+26)=ΈτοςΗμερολογίου,MONTH(SepSun1+26)=9),SepSun1+26,""))</f>
        <v>43728</v>
      </c>
      <c r="H47" s="43">
        <f ca="1">IF(DAY(SepSun1)=1,IF(AND(YEAR(SepSun1+20)=ΈτοςΗμερολογίου,MONTH(SepSun1+20)=9),SepSun1+20,""),IF(AND(YEAR(SepSun1+27)=ΈτοςΗμερολογίου,MONTH(SepSun1+27)=9),SepSun1+27,""))</f>
        <v>43729</v>
      </c>
      <c r="I47" s="43">
        <f ca="1">IF(DAY(SepSun1)=1,IF(AND(YEAR(SepSun1+21)=ΈτοςΗμερολογίου,MONTH(SepSun1+21)=9),SepSun1+21,""),IF(AND(YEAR(SepSun1+28)=ΈτοςΗμερολογίου,MONTH(SepSun1+28)=9),SepSun1+28,""))</f>
        <v>43730</v>
      </c>
      <c r="J47" s="36"/>
      <c r="K47" s="39"/>
      <c r="L47" s="43">
        <f ca="1">IF(DAY(OctSun1)=1,IF(AND(YEAR(OctSun1+15)=ΈτοςΗμερολογίου,MONTH(OctSun1+15)=10),OctSun1+15,""),IF(AND(YEAR(OctSun1+22)=ΈτοςΗμερολογίου,MONTH(OctSun1+22)=10),OctSun1+22,""))</f>
        <v>43759</v>
      </c>
      <c r="M47" s="43">
        <f ca="1">IF(DAY(OctSun1)=1,IF(AND(YEAR(OctSun1+16)=ΈτοςΗμερολογίου,MONTH(OctSun1+16)=10),OctSun1+16,""),IF(AND(YEAR(OctSun1+23)=ΈτοςΗμερολογίου,MONTH(OctSun1+23)=10),OctSun1+23,""))</f>
        <v>43760</v>
      </c>
      <c r="N47" s="43">
        <f ca="1">IF(DAY(OctSun1)=1,IF(AND(YEAR(OctSun1+17)=ΈτοςΗμερολογίου,MONTH(OctSun1+17)=10),OctSun1+17,""),IF(AND(YEAR(OctSun1+24)=ΈτοςΗμερολογίου,MONTH(OctSun1+24)=10),OctSun1+24,""))</f>
        <v>43761</v>
      </c>
      <c r="O47" s="43">
        <f ca="1">IF(DAY(OctSun1)=1,IF(AND(YEAR(OctSun1+18)=ΈτοςΗμερολογίου,MONTH(OctSun1+18)=10),OctSun1+18,""),IF(AND(YEAR(OctSun1+25)=ΈτοςΗμερολογίου,MONTH(OctSun1+25)=10),OctSun1+25,""))</f>
        <v>43762</v>
      </c>
      <c r="P47" s="43">
        <f ca="1">IF(DAY(OctSun1)=1,IF(AND(YEAR(OctSun1+19)=ΈτοςΗμερολογίου,MONTH(OctSun1+19)=10),OctSun1+19,""),IF(AND(YEAR(OctSun1+26)=ΈτοςΗμερολογίου,MONTH(OctSun1+26)=10),OctSun1+26,""))</f>
        <v>43763</v>
      </c>
      <c r="Q47" s="43">
        <f ca="1">IF(DAY(OctSun1)=1,IF(AND(YEAR(OctSun1+20)=ΈτοςΗμερολογίου,MONTH(OctSun1+20)=10),OctSun1+20,""),IF(AND(YEAR(OctSun1+27)=ΈτοςΗμερολογίου,MONTH(OctSun1+27)=10),OctSun1+27,""))</f>
        <v>43764</v>
      </c>
      <c r="R47" s="43">
        <f ca="1">IF(DAY(OctSun1)=1,IF(AND(YEAR(OctSun1+21)=ΈτοςΗμερολογίου,MONTH(OctSun1+21)=10),OctSun1+21,""),IF(AND(YEAR(OctSun1+28)=ΈτοςΗμερολογίου,MONTH(OctSun1+28)=10),OctSun1+28,""))</f>
        <v>43765</v>
      </c>
      <c r="S47" s="36"/>
      <c r="T47" s="40"/>
      <c r="U47" s="43">
        <f ca="1">IF(DAY(NovSun1)=1,IF(AND(YEAR(NovSun1+15)=ΈτοςΗμερολογίου,MONTH(NovSun1+15)=11),NovSun1+15,""),IF(AND(YEAR(NovSun1+22)=ΈτοςΗμερολογίου,MONTH(NovSun1+22)=11),NovSun1+22,""))</f>
        <v>43787</v>
      </c>
      <c r="V47" s="43">
        <f ca="1">IF(DAY(NovSun1)=1,IF(AND(YEAR(NovSun1+16)=ΈτοςΗμερολογίου,MONTH(NovSun1+16)=11),NovSun1+16,""),IF(AND(YEAR(NovSun1+23)=ΈτοςΗμερολογίου,MONTH(NovSun1+23)=11),NovSun1+23,""))</f>
        <v>43788</v>
      </c>
      <c r="W47" s="43">
        <f ca="1">IF(DAY(NovSun1)=1,IF(AND(YEAR(NovSun1+17)=ΈτοςΗμερολογίου,MONTH(NovSun1+17)=11),NovSun1+17,""),IF(AND(YEAR(NovSun1+24)=ΈτοςΗμερολογίου,MONTH(NovSun1+24)=11),NovSun1+24,""))</f>
        <v>43789</v>
      </c>
      <c r="X47" s="43">
        <f ca="1">IF(DAY(NovSun1)=1,IF(AND(YEAR(NovSun1+18)=ΈτοςΗμερολογίου,MONTH(NovSun1+18)=11),NovSun1+18,""),IF(AND(YEAR(NovSun1+25)=ΈτοςΗμερολογίου,MONTH(NovSun1+25)=11),NovSun1+25,""))</f>
        <v>43790</v>
      </c>
      <c r="Y47" s="43">
        <f ca="1">IF(DAY(NovSun1)=1,IF(AND(YEAR(NovSun1+19)=ΈτοςΗμερολογίου,MONTH(NovSun1+19)=11),NovSun1+19,""),IF(AND(YEAR(NovSun1+26)=ΈτοςΗμερολογίου,MONTH(NovSun1+26)=11),NovSun1+26,""))</f>
        <v>43791</v>
      </c>
      <c r="Z47" s="43">
        <f ca="1">IF(DAY(NovSun1)=1,IF(AND(YEAR(NovSun1+20)=ΈτοςΗμερολογίου,MONTH(NovSun1+20)=11),NovSun1+20,""),IF(AND(YEAR(NovSun1+27)=ΈτοςΗμερολογίου,MONTH(NovSun1+27)=11),NovSun1+27,""))</f>
        <v>43792</v>
      </c>
      <c r="AA47" s="43">
        <f ca="1">IF(DAY(NovSun1)=1,IF(AND(YEAR(NovSun1+21)=ΈτοςΗμερολογίου,MONTH(NovSun1+21)=11),NovSun1+21,""),IF(AND(YEAR(NovSun1+28)=ΈτοςΗμερολογίου,MONTH(NovSun1+28)=11),NovSun1+28,""))</f>
        <v>43793</v>
      </c>
      <c r="AB47" s="36"/>
      <c r="AC47" s="39"/>
      <c r="AD47" s="43">
        <f ca="1">IF(DAY(DecSun1)=1,IF(AND(YEAR(DecSun1+15)=ΈτοςΗμερολογίου,MONTH(DecSun1+15)=12),DecSun1+15,""),IF(AND(YEAR(DecSun1+22)=ΈτοςΗμερολογίου,MONTH(DecSun1+22)=12),DecSun1+22,""))</f>
        <v>43815</v>
      </c>
      <c r="AE47" s="43">
        <f ca="1">IF(DAY(DecSun1)=1,IF(AND(YEAR(DecSun1+16)=ΈτοςΗμερολογίου,MONTH(DecSun1+16)=12),DecSun1+16,""),IF(AND(YEAR(DecSun1+23)=ΈτοςΗμερολογίου,MONTH(DecSun1+23)=12),DecSun1+23,""))</f>
        <v>43816</v>
      </c>
      <c r="AF47" s="43">
        <f ca="1">IF(DAY(DecSun1)=1,IF(AND(YEAR(DecSun1+17)=ΈτοςΗμερολογίου,MONTH(DecSun1+17)=12),DecSun1+17,""),IF(AND(YEAR(DecSun1+24)=ΈτοςΗμερολογίου,MONTH(DecSun1+24)=12),DecSun1+24,""))</f>
        <v>43817</v>
      </c>
      <c r="AG47" s="43">
        <f ca="1">IF(DAY(DecSun1)=1,IF(AND(YEAR(DecSun1+18)=ΈτοςΗμερολογίου,MONTH(DecSun1+18)=12),DecSun1+18,""),IF(AND(YEAR(DecSun1+25)=ΈτοςΗμερολογίου,MONTH(DecSun1+25)=12),DecSun1+25,""))</f>
        <v>43818</v>
      </c>
      <c r="AH47" s="43">
        <f ca="1">IF(DAY(DecSun1)=1,IF(AND(YEAR(DecSun1+19)=ΈτοςΗμερολογίου,MONTH(DecSun1+19)=12),DecSun1+19,""),IF(AND(YEAR(DecSun1+26)=ΈτοςΗμερολογίου,MONTH(DecSun1+26)=12),DecSun1+26,""))</f>
        <v>43819</v>
      </c>
      <c r="AI47" s="43">
        <f ca="1">IF(DAY(DecSun1)=1,IF(AND(YEAR(DecSun1+20)=ΈτοςΗμερολογίου,MONTH(DecSun1+20)=12),DecSun1+20,""),IF(AND(YEAR(DecSun1+27)=ΈτοςΗμερολογίου,MONTH(DecSun1+27)=12),DecSun1+27,""))</f>
        <v>43820</v>
      </c>
      <c r="AJ47" s="43">
        <f ca="1">IF(DAY(DecSun1)=1,IF(AND(YEAR(DecSun1+21)=ΈτοςΗμερολογίου,MONTH(DecSun1+21)=12),DecSun1+21,""),IF(AND(YEAR(DecSun1+28)=ΈτοςΗμερολογίου,MONTH(DecSun1+28)=12),DecSun1+28,""))</f>
        <v>43821</v>
      </c>
    </row>
    <row r="48" spans="1:36" x14ac:dyDescent="0.2">
      <c r="C48" s="43">
        <f ca="1">IF(DAY(SepSun1)=1,IF(AND(YEAR(SepSun1+22)=ΈτοςΗμερολογίου,MONTH(SepSun1+22)=9),SepSun1+22,""),IF(AND(YEAR(SepSun1+29)=ΈτοςΗμερολογίου,MONTH(SepSun1+29)=9),SepSun1+29,""))</f>
        <v>43731</v>
      </c>
      <c r="D48" s="43">
        <f ca="1">IF(DAY(SepSun1)=1,IF(AND(YEAR(SepSun1+23)=ΈτοςΗμερολογίου,MONTH(SepSun1+23)=9),SepSun1+23,""),IF(AND(YEAR(SepSun1+30)=ΈτοςΗμερολογίου,MONTH(SepSun1+30)=9),SepSun1+30,""))</f>
        <v>43732</v>
      </c>
      <c r="E48" s="43">
        <f ca="1">IF(DAY(SepSun1)=1,IF(AND(YEAR(SepSun1+24)=ΈτοςΗμερολογίου,MONTH(SepSun1+24)=9),SepSun1+24,""),IF(AND(YEAR(SepSun1+31)=ΈτοςΗμερολογίου,MONTH(SepSun1+31)=9),SepSun1+31,""))</f>
        <v>43733</v>
      </c>
      <c r="F48" s="43">
        <f ca="1">IF(DAY(SepSun1)=1,IF(AND(YEAR(SepSun1+25)=ΈτοςΗμερολογίου,MONTH(SepSun1+25)=9),SepSun1+25,""),IF(AND(YEAR(SepSun1+32)=ΈτοςΗμερολογίου,MONTH(SepSun1+32)=9),SepSun1+32,""))</f>
        <v>43734</v>
      </c>
      <c r="G48" s="43">
        <f ca="1">IF(DAY(SepSun1)=1,IF(AND(YEAR(SepSun1+26)=ΈτοςΗμερολογίου,MONTH(SepSun1+26)=9),SepSun1+26,""),IF(AND(YEAR(SepSun1+33)=ΈτοςΗμερολογίου,MONTH(SepSun1+33)=9),SepSun1+33,""))</f>
        <v>43735</v>
      </c>
      <c r="H48" s="43">
        <f ca="1">IF(DAY(SepSun1)=1,IF(AND(YEAR(SepSun1+27)=ΈτοςΗμερολογίου,MONTH(SepSun1+27)=9),SepSun1+27,""),IF(AND(YEAR(SepSun1+34)=ΈτοςΗμερολογίου,MONTH(SepSun1+34)=9),SepSun1+34,""))</f>
        <v>43736</v>
      </c>
      <c r="I48" s="43">
        <f ca="1">IF(DAY(SepSun1)=1,IF(AND(YEAR(SepSun1+28)=ΈτοςΗμερολογίου,MONTH(SepSun1+28)=9),SepSun1+28,""),IF(AND(YEAR(SepSun1+35)=ΈτοςΗμερολογίου,MONTH(SepSun1+35)=9),SepSun1+35,""))</f>
        <v>43737</v>
      </c>
      <c r="J48" s="36"/>
      <c r="K48" s="39"/>
      <c r="L48" s="43">
        <f ca="1">IF(DAY(OctSun1)=1,IF(AND(YEAR(OctSun1+22)=ΈτοςΗμερολογίου,MONTH(OctSun1+22)=10),OctSun1+22,""),IF(AND(YEAR(OctSun1+29)=ΈτοςΗμερολογίου,MONTH(OctSun1+29)=10),OctSun1+29,""))</f>
        <v>43766</v>
      </c>
      <c r="M48" s="43">
        <f ca="1">IF(DAY(OctSun1)=1,IF(AND(YEAR(OctSun1+23)=ΈτοςΗμερολογίου,MONTH(OctSun1+23)=10),OctSun1+23,""),IF(AND(YEAR(OctSun1+30)=ΈτοςΗμερολογίου,MONTH(OctSun1+30)=10),OctSun1+30,""))</f>
        <v>43767</v>
      </c>
      <c r="N48" s="43">
        <f ca="1">IF(DAY(OctSun1)=1,IF(AND(YEAR(OctSun1+24)=ΈτοςΗμερολογίου,MONTH(OctSun1+24)=10),OctSun1+24,""),IF(AND(YEAR(OctSun1+31)=ΈτοςΗμερολογίου,MONTH(OctSun1+31)=10),OctSun1+31,""))</f>
        <v>43768</v>
      </c>
      <c r="O48" s="43">
        <f ca="1">IF(DAY(OctSun1)=1,IF(AND(YEAR(OctSun1+25)=ΈτοςΗμερολογίου,MONTH(OctSun1+25)=10),OctSun1+25,""),IF(AND(YEAR(OctSun1+32)=ΈτοςΗμερολογίου,MONTH(OctSun1+32)=10),OctSun1+32,""))</f>
        <v>43769</v>
      </c>
      <c r="P48" s="43" t="str">
        <f ca="1">IF(DAY(OctSun1)=1,IF(AND(YEAR(OctSun1+26)=ΈτοςΗμερολογίου,MONTH(OctSun1+26)=10),OctSun1+26,""),IF(AND(YEAR(OctSun1+33)=ΈτοςΗμερολογίου,MONTH(OctSun1+33)=10),OctSun1+33,""))</f>
        <v/>
      </c>
      <c r="Q48" s="43" t="str">
        <f ca="1">IF(DAY(OctSun1)=1,IF(AND(YEAR(OctSun1+27)=ΈτοςΗμερολογίου,MONTH(OctSun1+27)=10),OctSun1+27,""),IF(AND(YEAR(OctSun1+34)=ΈτοςΗμερολογίου,MONTH(OctSun1+34)=10),OctSun1+34,""))</f>
        <v/>
      </c>
      <c r="R48" s="43" t="str">
        <f ca="1">IF(DAY(OctSun1)=1,IF(AND(YEAR(OctSun1+28)=ΈτοςΗμερολογίου,MONTH(OctSun1+28)=10),OctSun1+28,""),IF(AND(YEAR(OctSun1+35)=ΈτοςΗμερολογίου,MONTH(OctSun1+35)=10),OctSun1+35,""))</f>
        <v/>
      </c>
      <c r="S48" s="36"/>
      <c r="T48" s="40"/>
      <c r="U48" s="43">
        <f ca="1">IF(DAY(NovSun1)=1,IF(AND(YEAR(NovSun1+22)=ΈτοςΗμερολογίου,MONTH(NovSun1+22)=11),NovSun1+22,""),IF(AND(YEAR(NovSun1+29)=ΈτοςΗμερολογίου,MONTH(NovSun1+29)=11),NovSun1+29,""))</f>
        <v>43794</v>
      </c>
      <c r="V48" s="43">
        <f ca="1">IF(DAY(NovSun1)=1,IF(AND(YEAR(NovSun1+23)=ΈτοςΗμερολογίου,MONTH(NovSun1+23)=11),NovSun1+23,""),IF(AND(YEAR(NovSun1+30)=ΈτοςΗμερολογίου,MONTH(NovSun1+30)=11),NovSun1+30,""))</f>
        <v>43795</v>
      </c>
      <c r="W48" s="43">
        <f ca="1">IF(DAY(NovSun1)=1,IF(AND(YEAR(NovSun1+24)=ΈτοςΗμερολογίου,MONTH(NovSun1+24)=11),NovSun1+24,""),IF(AND(YEAR(NovSun1+31)=ΈτοςΗμερολογίου,MONTH(NovSun1+31)=11),NovSun1+31,""))</f>
        <v>43796</v>
      </c>
      <c r="X48" s="43">
        <f ca="1">IF(DAY(NovSun1)=1,IF(AND(YEAR(NovSun1+25)=ΈτοςΗμερολογίου,MONTH(NovSun1+25)=11),NovSun1+25,""),IF(AND(YEAR(NovSun1+32)=ΈτοςΗμερολογίου,MONTH(NovSun1+32)=11),NovSun1+32,""))</f>
        <v>43797</v>
      </c>
      <c r="Y48" s="43">
        <f ca="1">IF(DAY(NovSun1)=1,IF(AND(YEAR(NovSun1+26)=ΈτοςΗμερολογίου,MONTH(NovSun1+26)=11),NovSun1+26,""),IF(AND(YEAR(NovSun1+33)=ΈτοςΗμερολογίου,MONTH(NovSun1+33)=11),NovSun1+33,""))</f>
        <v>43798</v>
      </c>
      <c r="Z48" s="43">
        <f ca="1">IF(DAY(NovSun1)=1,IF(AND(YEAR(NovSun1+27)=ΈτοςΗμερολογίου,MONTH(NovSun1+27)=11),NovSun1+27,""),IF(AND(YEAR(NovSun1+34)=ΈτοςΗμερολογίου,MONTH(NovSun1+34)=11),NovSun1+34,""))</f>
        <v>43799</v>
      </c>
      <c r="AA48" s="43" t="str">
        <f ca="1">IF(DAY(NovSun1)=1,IF(AND(YEAR(NovSun1+28)=ΈτοςΗμερολογίου,MONTH(NovSun1+28)=11),NovSun1+28,""),IF(AND(YEAR(NovSun1+35)=ΈτοςΗμερολογίου,MONTH(NovSun1+35)=11),NovSun1+35,""))</f>
        <v/>
      </c>
      <c r="AB48" s="36"/>
      <c r="AC48" s="39"/>
      <c r="AD48" s="43">
        <f ca="1">IF(DAY(DecSun1)=1,IF(AND(YEAR(DecSun1+22)=ΈτοςΗμερολογίου,MONTH(DecSun1+22)=12),DecSun1+22,""),IF(AND(YEAR(DecSun1+29)=ΈτοςΗμερολογίου,MONTH(DecSun1+29)=12),DecSun1+29,""))</f>
        <v>43822</v>
      </c>
      <c r="AE48" s="43">
        <f ca="1">IF(DAY(DecSun1)=1,IF(AND(YEAR(DecSun1+23)=ΈτοςΗμερολογίου,MONTH(DecSun1+23)=12),DecSun1+23,""),IF(AND(YEAR(DecSun1+30)=ΈτοςΗμερολογίου,MONTH(DecSun1+30)=12),DecSun1+30,""))</f>
        <v>43823</v>
      </c>
      <c r="AF48" s="43">
        <f ca="1">IF(DAY(DecSun1)=1,IF(AND(YEAR(DecSun1+24)=ΈτοςΗμερολογίου,MONTH(DecSun1+24)=12),DecSun1+24,""),IF(AND(YEAR(DecSun1+31)=ΈτοςΗμερολογίου,MONTH(DecSun1+31)=12),DecSun1+31,""))</f>
        <v>43824</v>
      </c>
      <c r="AG48" s="43">
        <f ca="1">IF(DAY(DecSun1)=1,IF(AND(YEAR(DecSun1+25)=ΈτοςΗμερολογίου,MONTH(DecSun1+25)=12),DecSun1+25,""),IF(AND(YEAR(DecSun1+32)=ΈτοςΗμερολογίου,MONTH(DecSun1+32)=12),DecSun1+32,""))</f>
        <v>43825</v>
      </c>
      <c r="AH48" s="43">
        <f ca="1">IF(DAY(DecSun1)=1,IF(AND(YEAR(DecSun1+26)=ΈτοςΗμερολογίου,MONTH(DecSun1+26)=12),DecSun1+26,""),IF(AND(YEAR(DecSun1+33)=ΈτοςΗμερολογίου,MONTH(DecSun1+33)=12),DecSun1+33,""))</f>
        <v>43826</v>
      </c>
      <c r="AI48" s="43">
        <f ca="1">IF(DAY(DecSun1)=1,IF(AND(YEAR(DecSun1+27)=ΈτοςΗμερολογίου,MONTH(DecSun1+27)=12),DecSun1+27,""),IF(AND(YEAR(DecSun1+34)=ΈτοςΗμερολογίου,MONTH(DecSun1+34)=12),DecSun1+34,""))</f>
        <v>43827</v>
      </c>
      <c r="AJ48" s="43">
        <f ca="1">IF(DAY(DecSun1)=1,IF(AND(YEAR(DecSun1+28)=ΈτοςΗμερολογίου,MONTH(DecSun1+28)=12),DecSun1+28,""),IF(AND(YEAR(DecSun1+35)=ΈτοςΗμερολογίου,MONTH(DecSun1+35)=12),DecSun1+35,""))</f>
        <v>43828</v>
      </c>
    </row>
    <row r="49" spans="3:36" x14ac:dyDescent="0.2">
      <c r="C49" s="43">
        <f ca="1">IF(DAY(SepSun1)=1,IF(AND(YEAR(SepSun1+29)=ΈτοςΗμερολογίου,MONTH(SepSun1+29)=9),SepSun1+29,""),IF(AND(YEAR(SepSun1+36)=ΈτοςΗμερολογίου,MONTH(SepSun1+36)=9),SepSun1+36,""))</f>
        <v>43738</v>
      </c>
      <c r="D49" s="43" t="str">
        <f ca="1">IF(DAY(SepSun1)=1,IF(AND(YEAR(SepSun1+30)=ΈτοςΗμερολογίου,MONTH(SepSun1+30)=9),SepSun1+30,""),IF(AND(YEAR(SepSun1+37)=ΈτοςΗμερολογίου,MONTH(SepSun1+37)=9),SepSun1+37,""))</f>
        <v/>
      </c>
      <c r="E49" s="43" t="str">
        <f ca="1">IF(DAY(SepSun1)=1,IF(AND(YEAR(SepSun1+31)=ΈτοςΗμερολογίου,MONTH(SepSun1+31)=9),SepSun1+31,""),IF(AND(YEAR(SepSun1+38)=ΈτοςΗμερολογίου,MONTH(SepSun1+38)=9),SepSun1+38,""))</f>
        <v/>
      </c>
      <c r="F49" s="43" t="str">
        <f ca="1">IF(DAY(SepSun1)=1,IF(AND(YEAR(SepSun1+32)=ΈτοςΗμερολογίου,MONTH(SepSun1+32)=9),SepSun1+32,""),IF(AND(YEAR(SepSun1+39)=ΈτοςΗμερολογίου,MONTH(SepSun1+39)=9),SepSun1+39,""))</f>
        <v/>
      </c>
      <c r="G49" s="43" t="str">
        <f ca="1">IF(DAY(SepSun1)=1,IF(AND(YEAR(SepSun1+33)=ΈτοςΗμερολογίου,MONTH(SepSun1+33)=9),SepSun1+33,""),IF(AND(YEAR(SepSun1+40)=ΈτοςΗμερολογίου,MONTH(SepSun1+40)=9),SepSun1+40,""))</f>
        <v/>
      </c>
      <c r="H49" s="43" t="str">
        <f ca="1">IF(DAY(SepSun1)=1,IF(AND(YEAR(SepSun1+34)=ΈτοςΗμερολογίου,MONTH(SepSun1+34)=9),SepSun1+34,""),IF(AND(YEAR(SepSun1+41)=ΈτοςΗμερολογίου,MONTH(SepSun1+41)=9),SepSun1+41,""))</f>
        <v/>
      </c>
      <c r="I49" s="43" t="str">
        <f ca="1">IF(DAY(SepSun1)=1,IF(AND(YEAR(SepSun1+35)=ΈτοςΗμερολογίου,MONTH(SepSun1+35)=9),SepSun1+35,""),IF(AND(YEAR(SepSun1+42)=ΈτοςΗμερολογίου,MONTH(SepSun1+42)=9),SepSun1+42,""))</f>
        <v/>
      </c>
      <c r="J49" s="36"/>
      <c r="K49" s="39"/>
      <c r="L49" s="43" t="str">
        <f ca="1">IF(DAY(OctSun1)=1,IF(AND(YEAR(OctSun1+29)=ΈτοςΗμερολογίου,MONTH(OctSun1+29)=10),OctSun1+29,""),IF(AND(YEAR(OctSun1+36)=ΈτοςΗμερολογίου,MONTH(OctSun1+36)=10),OctSun1+36,""))</f>
        <v/>
      </c>
      <c r="M49" s="43" t="str">
        <f ca="1">IF(DAY(OctSun1)=1,IF(AND(YEAR(OctSun1+30)=ΈτοςΗμερολογίου,MONTH(OctSun1+30)=10),OctSun1+30,""),IF(AND(YEAR(OctSun1+37)=ΈτοςΗμερολογίου,MONTH(OctSun1+37)=10),OctSun1+37,""))</f>
        <v/>
      </c>
      <c r="N49" s="43" t="str">
        <f ca="1">IF(DAY(OctSun1)=1,IF(AND(YEAR(OctSun1+31)=ΈτοςΗμερολογίου,MONTH(OctSun1+31)=10),OctSun1+31,""),IF(AND(YEAR(OctSun1+38)=ΈτοςΗμερολογίου,MONTH(OctSun1+38)=10),OctSun1+38,""))</f>
        <v/>
      </c>
      <c r="O49" s="43" t="str">
        <f ca="1">IF(DAY(OctSun1)=1,IF(AND(YEAR(OctSun1+32)=ΈτοςΗμερολογίου,MONTH(OctSun1+32)=10),OctSun1+32,""),IF(AND(YEAR(OctSun1+39)=ΈτοςΗμερολογίου,MONTH(OctSun1+39)=10),OctSun1+39,""))</f>
        <v/>
      </c>
      <c r="P49" s="43" t="str">
        <f ca="1">IF(DAY(OctSun1)=1,IF(AND(YEAR(OctSun1+33)=ΈτοςΗμερολογίου,MONTH(OctSun1+33)=10),OctSun1+33,""),IF(AND(YEAR(OctSun1+40)=ΈτοςΗμερολογίου,MONTH(OctSun1+40)=10),OctSun1+40,""))</f>
        <v/>
      </c>
      <c r="Q49" s="43" t="str">
        <f ca="1">IF(DAY(OctSun1)=1,IF(AND(YEAR(OctSun1+34)=ΈτοςΗμερολογίου,MONTH(OctSun1+34)=10),OctSun1+34,""),IF(AND(YEAR(OctSun1+41)=ΈτοςΗμερολογίου,MONTH(OctSun1+41)=10),OctSun1+41,""))</f>
        <v/>
      </c>
      <c r="R49" s="43" t="str">
        <f ca="1">IF(DAY(OctSun1)=1,IF(AND(YEAR(OctSun1+35)=ΈτοςΗμερολογίου,MONTH(OctSun1+35)=10),OctSun1+35,""),IF(AND(YEAR(OctSun1+42)=ΈτοςΗμερολογίου,MONTH(OctSun1+42)=10),OctSun1+42,""))</f>
        <v/>
      </c>
      <c r="S49" s="36"/>
      <c r="T49" s="40"/>
      <c r="U49" s="43" t="str">
        <f ca="1">IF(DAY(NovSun1)=1,IF(AND(YEAR(NovSun1+29)=ΈτοςΗμερολογίου,MONTH(NovSun1+29)=11),NovSun1+29,""),IF(AND(YEAR(NovSun1+36)=ΈτοςΗμερολογίου,MONTH(NovSun1+36)=11),NovSun1+36,""))</f>
        <v/>
      </c>
      <c r="V49" s="43" t="str">
        <f ca="1">IF(DAY(NovSun1)=1,IF(AND(YEAR(NovSun1+30)=ΈτοςΗμερολογίου,MONTH(NovSun1+30)=11),NovSun1+30,""),IF(AND(YEAR(NovSun1+37)=ΈτοςΗμερολογίου,MONTH(NovSun1+37)=11),NovSun1+37,""))</f>
        <v/>
      </c>
      <c r="W49" s="43" t="str">
        <f ca="1">IF(DAY(NovSun1)=1,IF(AND(YEAR(NovSun1+31)=ΈτοςΗμερολογίου,MONTH(NovSun1+31)=11),NovSun1+31,""),IF(AND(YEAR(NovSun1+38)=ΈτοςΗμερολογίου,MONTH(NovSun1+38)=11),NovSun1+38,""))</f>
        <v/>
      </c>
      <c r="X49" s="43" t="str">
        <f ca="1">IF(DAY(NovSun1)=1,IF(AND(YEAR(NovSun1+32)=ΈτοςΗμερολογίου,MONTH(NovSun1+32)=11),NovSun1+32,""),IF(AND(YEAR(NovSun1+39)=ΈτοςΗμερολογίου,MONTH(NovSun1+39)=11),NovSun1+39,""))</f>
        <v/>
      </c>
      <c r="Y49" s="43" t="str">
        <f ca="1">IF(DAY(NovSun1)=1,IF(AND(YEAR(NovSun1+33)=ΈτοςΗμερολογίου,MONTH(NovSun1+33)=11),NovSun1+33,""),IF(AND(YEAR(NovSun1+40)=ΈτοςΗμερολογίου,MONTH(NovSun1+40)=11),NovSun1+40,""))</f>
        <v/>
      </c>
      <c r="Z49" s="43" t="str">
        <f ca="1">IF(DAY(NovSun1)=1,IF(AND(YEAR(NovSun1+34)=ΈτοςΗμερολογίου,MONTH(NovSun1+34)=11),NovSun1+34,""),IF(AND(YEAR(NovSun1+41)=ΈτοςΗμερολογίου,MONTH(NovSun1+41)=11),NovSun1+41,""))</f>
        <v/>
      </c>
      <c r="AA49" s="43" t="str">
        <f ca="1">IF(DAY(NovSun1)=1,IF(AND(YEAR(NovSun1+35)=ΈτοςΗμερολογίου,MONTH(NovSun1+35)=11),NovSun1+35,""),IF(AND(YEAR(NovSun1+42)=ΈτοςΗμερολογίου,MONTH(NovSun1+42)=11),NovSun1+42,""))</f>
        <v/>
      </c>
      <c r="AB49" s="36"/>
      <c r="AC49" s="39"/>
      <c r="AD49" s="43">
        <f ca="1">IF(DAY(DecSun1)=1,IF(AND(YEAR(DecSun1+29)=ΈτοςΗμερολογίου,MONTH(DecSun1+29)=12),DecSun1+29,""),IF(AND(YEAR(DecSun1+36)=ΈτοςΗμερολογίου,MONTH(DecSun1+36)=12),DecSun1+36,""))</f>
        <v>43829</v>
      </c>
      <c r="AE49" s="43">
        <f ca="1">IF(DAY(DecSun1)=1,IF(AND(YEAR(DecSun1+30)=ΈτοςΗμερολογίου,MONTH(DecSun1+30)=12),DecSun1+30,""),IF(AND(YEAR(DecSun1+37)=ΈτοςΗμερολογίου,MONTH(DecSun1+37)=12),DecSun1+37,""))</f>
        <v>43830</v>
      </c>
      <c r="AF49" s="43" t="str">
        <f ca="1">IF(DAY(DecSun1)=1,IF(AND(YEAR(DecSun1+31)=ΈτοςΗμερολογίου,MONTH(DecSun1+31)=12),DecSun1+31,""),IF(AND(YEAR(DecSun1+38)=ΈτοςΗμερολογίου,MONTH(DecSun1+38)=12),DecSun1+38,""))</f>
        <v/>
      </c>
      <c r="AG49" s="43" t="str">
        <f ca="1">IF(DAY(DecSun1)=1,IF(AND(YEAR(DecSun1+32)=ΈτοςΗμερολογίου,MONTH(DecSun1+32)=12),DecSun1+32,""),IF(AND(YEAR(DecSun1+39)=ΈτοςΗμερολογίου,MONTH(DecSun1+39)=12),DecSun1+39,""))</f>
        <v/>
      </c>
      <c r="AH49" s="43" t="str">
        <f ca="1">IF(DAY(DecSun1)=1,IF(AND(YEAR(DecSun1+33)=ΈτοςΗμερολογίου,MONTH(DecSun1+33)=12),DecSun1+33,""),IF(AND(YEAR(DecSun1+40)=ΈτοςΗμερολογίου,MONTH(DecSun1+40)=12),DecSun1+40,""))</f>
        <v/>
      </c>
      <c r="AI49" s="43" t="str">
        <f ca="1">IF(DAY(DecSun1)=1,IF(AND(YEAR(DecSun1+34)=ΈτοςΗμερολογίου,MONTH(DecSun1+34)=12),DecSun1+34,""),IF(AND(YEAR(DecSun1+41)=ΈτοςΗμερολογίου,MONTH(DecSun1+41)=12),DecSun1+41,""))</f>
        <v/>
      </c>
      <c r="AJ49" s="43" t="str">
        <f ca="1">IF(DAY(DecSun1)=1,IF(AND(YEAR(DecSun1+35)=ΈτοςΗμερολογίου,MONTH(DecSun1+35)=12),DecSun1+35,""),IF(AND(YEAR(DecSun1+42)=ΈτοςΗμερολογίου,MONTH(DecSun1+42)=12),DecSun1+42,""))</f>
        <v/>
      </c>
    </row>
    <row r="50" spans="3:36" x14ac:dyDescent="0.2">
      <c r="C50" s="2"/>
      <c r="D50" s="2"/>
      <c r="E50" s="2"/>
      <c r="F50" s="2"/>
      <c r="G50" s="2"/>
      <c r="H50" s="2"/>
      <c r="I50" s="2"/>
      <c r="J50" s="2"/>
      <c r="K50" s="1"/>
      <c r="L50" s="1"/>
      <c r="M50" s="1"/>
      <c r="N50" s="1"/>
      <c r="O50" s="1"/>
      <c r="P50" s="1"/>
      <c r="Q50" s="1"/>
      <c r="R50" s="1"/>
      <c r="S50" s="1"/>
    </row>
  </sheetData>
  <mergeCells count="62">
    <mergeCell ref="AL3:AN3"/>
    <mergeCell ref="D3:AD3"/>
    <mergeCell ref="AE3:AI3"/>
    <mergeCell ref="U19:AI19"/>
    <mergeCell ref="U20:AI20"/>
    <mergeCell ref="H17:Q17"/>
    <mergeCell ref="H18:Q18"/>
    <mergeCell ref="H19:Q19"/>
    <mergeCell ref="H20:Q20"/>
    <mergeCell ref="U6:AI6"/>
    <mergeCell ref="U7:AI7"/>
    <mergeCell ref="U8:AI8"/>
    <mergeCell ref="U9:AI9"/>
    <mergeCell ref="U10:AI10"/>
    <mergeCell ref="U11:AI11"/>
    <mergeCell ref="U12:AI12"/>
    <mergeCell ref="D18:G18"/>
    <mergeCell ref="D19:G19"/>
    <mergeCell ref="D20:G20"/>
    <mergeCell ref="U13:AI13"/>
    <mergeCell ref="U14:AI14"/>
    <mergeCell ref="U15:AI15"/>
    <mergeCell ref="U16:AI16"/>
    <mergeCell ref="U17:AI17"/>
    <mergeCell ref="H6:Q6"/>
    <mergeCell ref="H7:Q7"/>
    <mergeCell ref="H8:Q8"/>
    <mergeCell ref="H9:Q9"/>
    <mergeCell ref="U18:AI18"/>
    <mergeCell ref="D6:G6"/>
    <mergeCell ref="D7:G7"/>
    <mergeCell ref="D8:G8"/>
    <mergeCell ref="D9:G9"/>
    <mergeCell ref="D10:G10"/>
    <mergeCell ref="D22:E22"/>
    <mergeCell ref="D21:E21"/>
    <mergeCell ref="H10:Q10"/>
    <mergeCell ref="H11:Q11"/>
    <mergeCell ref="H12:Q12"/>
    <mergeCell ref="H13:Q13"/>
    <mergeCell ref="H14:Q14"/>
    <mergeCell ref="D11:G11"/>
    <mergeCell ref="D12:G12"/>
    <mergeCell ref="D13:G13"/>
    <mergeCell ref="D14:G14"/>
    <mergeCell ref="D15:G15"/>
    <mergeCell ref="H15:Q15"/>
    <mergeCell ref="H16:Q16"/>
    <mergeCell ref="D16:G16"/>
    <mergeCell ref="D17:G17"/>
    <mergeCell ref="C42:I42"/>
    <mergeCell ref="L42:R42"/>
    <mergeCell ref="U42:AA42"/>
    <mergeCell ref="AD42:AJ42"/>
    <mergeCell ref="C24:I24"/>
    <mergeCell ref="L24:R24"/>
    <mergeCell ref="U24:AA24"/>
    <mergeCell ref="AD24:AJ24"/>
    <mergeCell ref="C33:I33"/>
    <mergeCell ref="L33:R33"/>
    <mergeCell ref="U33:AA33"/>
    <mergeCell ref="AD33:AJ33"/>
  </mergeCells>
  <conditionalFormatting sqref="C26:I31 L26:R31 U26:AA31 AD26:AJ31 C35:I40 L35:R40 U35:AA40 AD35:AJ40 C44:I49 L44:R49 U44:AA49 AD44:AJ49">
    <cfRule type="expression" dxfId="108" priority="1">
      <formula>VLOOKUP(C26,ΣημαντικέςΗμερομηνίες,1,FALSE)=C26</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Κουμπί αυξομείωσης">
              <controlPr defaultSize="0" print="0" autoPict="0" altText="Χρησιμοποιήστε το κουμπί αυξομείωσης για να αλλάξετε το ημερολογιακό έτος ή αλλάξτε το έτος στο κελί AE3.">
                <anchor moveWithCells="1">
                  <from>
                    <xdr:col>35</xdr:col>
                    <xdr:colOff>0</xdr:colOff>
                    <xdr:row>2</xdr:row>
                    <xdr:rowOff>85725</xdr:rowOff>
                  </from>
                  <to>
                    <xdr:col>35</xdr:col>
                    <xdr:colOff>152400</xdr:colOff>
                    <xdr:row>2</xdr:row>
                    <xdr:rowOff>390525</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Έναρξη</vt:lpstr>
      <vt:lpstr>Οικογενειακό ημερολόγιο</vt:lpstr>
      <vt:lpstr>'Οικογενειακό ημερολόγιο'!Print_Area</vt:lpstr>
      <vt:lpstr>ΈτοςΗμερολογίου</vt:lpstr>
      <vt:lpstr>ΣημαντικέςΗμερομηνίες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Sherry Li (RWS Moravia)</cp:lastModifiedBy>
  <dcterms:created xsi:type="dcterms:W3CDTF">2018-05-25T12:05:00Z</dcterms:created>
  <dcterms:modified xsi:type="dcterms:W3CDTF">2019-06-26T07:33:42Z</dcterms:modified>
</cp:coreProperties>
</file>

<file path=docProps/custom.xml><?xml version="1.0" encoding="utf-8"?>
<Properties xmlns="http://schemas.openxmlformats.org/officeDocument/2006/custom-properties" xmlns:vt="http://schemas.openxmlformats.org/officeDocument/2006/docPropsVTypes"/>
</file>