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Μηνιαίος οικογ. προϋπολογισμός" sheetId="1" r:id="rId1"/>
  </sheets>
  <definedNames>
    <definedName name="_xlnm.Print_Area" localSheetId="0">'Μηνιαίος οικογ. προϋπολογισμός'!$A$1:$G$63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C4" i="1"/>
  <c r="D68" i="1"/>
  <c r="I44" i="1"/>
  <c r="I62" i="1"/>
  <c r="D42" i="1"/>
  <c r="I68" i="1"/>
  <c r="D61" i="1"/>
  <c r="I54" i="1"/>
  <c r="G15" i="1"/>
  <c r="I27" i="1"/>
  <c r="G16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<sst xmlns="http://schemas.openxmlformats.org/spreadsheetml/2006/main" count="157" uniqueCount="83">
  <si>
    <t>Food</t>
  </si>
  <si>
    <t>Προβλεπόμενο κόστος</t>
  </si>
  <si>
    <t>Πραγματικό κόστος</t>
  </si>
  <si>
    <t>Διαφορά</t>
  </si>
  <si>
    <t>Εισόδημα 1</t>
  </si>
  <si>
    <t>Εισόδημα 2</t>
  </si>
  <si>
    <t>Πραγματικό μηνιαίο εισόδημα</t>
  </si>
  <si>
    <t>Προβλεπόμενο μηνιαίο εισόδημα</t>
  </si>
  <si>
    <t>Δόση δεύτερου δανείου ή δεύτερο ενοίκιο</t>
  </si>
  <si>
    <t>Δόση δανείου ή ενοίκιο</t>
  </si>
  <si>
    <t>Τηλέφωνο</t>
  </si>
  <si>
    <t>Πετρέλαιο</t>
  </si>
  <si>
    <t>Ύδρευση και αποχέτευση</t>
  </si>
  <si>
    <t>Συνδρομητικά κανάλια</t>
  </si>
  <si>
    <t>Κοινόχρηστα</t>
  </si>
  <si>
    <t>Συντήρηση ή επισκευές</t>
  </si>
  <si>
    <t>Αναλώσιμα</t>
  </si>
  <si>
    <t>Άλλο</t>
  </si>
  <si>
    <t>Μετακίνηση</t>
  </si>
  <si>
    <t>Ασφάλιση</t>
  </si>
  <si>
    <t>Άδεια</t>
  </si>
  <si>
    <t>Καύσιμα</t>
  </si>
  <si>
    <t>Συντήρηση</t>
  </si>
  <si>
    <t>Στέγαση</t>
  </si>
  <si>
    <t>Σπίτι</t>
  </si>
  <si>
    <t>Υγεία</t>
  </si>
  <si>
    <t>Ζωή</t>
  </si>
  <si>
    <t>Είδη διατροφής</t>
  </si>
  <si>
    <t>Διατροφή</t>
  </si>
  <si>
    <t>Κατοικίδια</t>
  </si>
  <si>
    <t>Παιχνίδια</t>
  </si>
  <si>
    <t>Ιατρικά</t>
  </si>
  <si>
    <t>Περιποίηση</t>
  </si>
  <si>
    <t>Ένδυση</t>
  </si>
  <si>
    <t>Μαλλιά/νύχια</t>
  </si>
  <si>
    <t>Γυμναστήριο</t>
  </si>
  <si>
    <t>Φαγητό έξω</t>
  </si>
  <si>
    <t>Ψυχαγωγία</t>
  </si>
  <si>
    <t>Βίντεο/DVD</t>
  </si>
  <si>
    <t>CD</t>
  </si>
  <si>
    <t>Κινηματογράφος</t>
  </si>
  <si>
    <t>Συναυλίες</t>
  </si>
  <si>
    <t>Θέατρο</t>
  </si>
  <si>
    <t>Καθαριστήριο</t>
  </si>
  <si>
    <t>Δάνεια</t>
  </si>
  <si>
    <t>Προσωπικά έξοδα</t>
  </si>
  <si>
    <t>Φόροι</t>
  </si>
  <si>
    <t>Γενικοί</t>
  </si>
  <si>
    <t>Τοπικοί</t>
  </si>
  <si>
    <t>Φιλανθρωπία 1</t>
  </si>
  <si>
    <t>Φιλανθρωπία 2</t>
  </si>
  <si>
    <t>Φιλανθρωπία 3</t>
  </si>
  <si>
    <t>Νομικά</t>
  </si>
  <si>
    <t>Παιδιά</t>
  </si>
  <si>
    <t>Σχολικές προμήθειες</t>
  </si>
  <si>
    <t>Συνδρομές ή έξοδα οργανισμών</t>
  </si>
  <si>
    <t>Κόστος γεύματος</t>
  </si>
  <si>
    <t>Δίδακτρα</t>
  </si>
  <si>
    <t>Φροντίδα παιδιών</t>
  </si>
  <si>
    <t>Νομικά έξοδα</t>
  </si>
  <si>
    <t>Διατροφή πρώην συζύγου</t>
  </si>
  <si>
    <t>Σπουδές</t>
  </si>
  <si>
    <t>Αθλητικά γεγονότα</t>
  </si>
  <si>
    <t>Πιστωτική κάρτα</t>
  </si>
  <si>
    <t>Συνταξιοδοτικό πρόγραμμα</t>
  </si>
  <si>
    <t>Λογαριασμός επενδύσεων</t>
  </si>
  <si>
    <t>Δώρα και δωρεές</t>
  </si>
  <si>
    <t>Έκτακτο εισόδημα</t>
  </si>
  <si>
    <t>Συνολικό μηνιαίο εισόδημα</t>
  </si>
  <si>
    <t>Προσωπική φροντίδα</t>
  </si>
  <si>
    <t>Συνολικό προβλεπόμενο κόστος</t>
  </si>
  <si>
    <t>Συνολικό πραγματικό κόστος</t>
  </si>
  <si>
    <t>Συνολική διαφορά</t>
  </si>
  <si>
    <t>Έξοδα λεωφορείου/ταξί</t>
  </si>
  <si>
    <t>Ηλεκτρικό ρεύμα</t>
  </si>
  <si>
    <t>Δόση αυτοκινήτου 1</t>
  </si>
  <si>
    <t>Δόση αυτοκινήτου 2</t>
  </si>
  <si>
    <t>Σύνολο</t>
  </si>
  <si>
    <t>Προβλεπόμενο υπόλοιπο</t>
  </si>
  <si>
    <t>Πραγματικό υπόλοιπο</t>
  </si>
  <si>
    <t>Αποταμιεύσεις/Επενδύσεις</t>
  </si>
  <si>
    <t>Πληρωμές</t>
  </si>
  <si>
    <t>Μηνιαίος οικογενειακός προϋπολογισμός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</si>
</sst>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408];[Red]\-#,##0\ [$€-408]"/>
    <numFmt numFmtId="165" formatCode="[$$b-46B]\ #,##0_);[Red]\([$$b-46B]\ #,##0\)"/>
    <numFmt numFmtId="166" formatCode="#,##0.00\ [$€-408]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4" borderId="8" xfId="0" applyNumberFormat="1" applyFont="1" applyFill="1" applyBorder="1" applyAlignment="1">
      <alignment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6" formatCode="#,##0.0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#,##0.0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6" formatCode="#,##0.0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#,##0.0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6" formatCode="#,##0.0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#,##0.0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6" formatCode="#,##0.00\ [$€-408]"/>
      <alignment horizontal="general" vertical="center" textRotation="0" wrapText="1" relativeIndent="0" justifyLastLine="0" shrinkToFit="0" readingOrder="0"/>
    </dxf>
    <dxf>
      <numFmt numFmtId="166" formatCode="#,##0.0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6" formatCode="#,##0.00\ [$€-408]"/>
      <alignment horizontal="general" vertical="center" textRotation="0" wrapText="1" relativeIndent="0" justifyLastLine="0" shrinkToFit="0" readingOrder="0"/>
    </dxf>
    <dxf>
      <numFmt numFmtId="166" formatCode="#,##0.0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6" formatCode="#,##0.00\ [$€-408]"/>
      <alignment horizontal="general" vertical="center" textRotation="0" wrapText="1" relativeIndent="0" justifyLastLine="0" shrinkToFit="0" readingOrder="0"/>
    </dxf>
    <dxf>
      <numFmt numFmtId="166" formatCode="#,##0.0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8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[$$b-46B]\ #,##0_);[Red]\([$$b-46B]\ #,##0\)"/>
      <alignment horizontal="general" vertical="center" textRotation="0" wrapText="1" relativeIndent="0" justifyLastLine="0" shrinkToFit="0" readingOrder="0"/>
    </dxf>
    <dxf>
      <numFmt numFmtId="165" formatCode="[$$b-46B]\ #,##0_);[Red]\([$$b-46B]\ #,##0\)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[$$b-46B]\ #,##0_);[Red]\([$$b-46B]\ #,##0\)"/>
      <alignment horizontal="general" vertical="center" textRotation="0" wrapText="1" relativeIndent="0" justifyLastLine="0" shrinkToFit="0" readingOrder="0"/>
    </dxf>
    <dxf>
      <numFmt numFmtId="165" formatCode="[$$b-46B]\ #,##0_);[Red]\([$$b-46B]\ #,##0\)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5" formatCode="[$$b-46B]\ #,##0_);[Red]\([$$b-46B]\ #,##0\)"/>
      <alignment horizontal="general" vertical="center" textRotation="0" wrapText="1" relativeIndent="0" justifyLastLine="0" shrinkToFit="0" readingOrder="0"/>
    </dxf>
    <dxf>
      <numFmt numFmtId="165" formatCode="[$$b-46B]\ #,##0_);[Red]\([$$b-46B]\ #,##0\)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8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€-408];[Red]\-#,##0\ [$€-408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€-408];[Red]\-#,##0\ [$€-408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Στέγαση" totalsRowLabel="Σύνολο" dataDxfId="139" totalsRowDxfId="138"/>
    <tableColumn id="2" name="Προβλεπόμενο κόστος" totalsRowFunction="sum" dataDxfId="137" totalsRowDxfId="136"/>
    <tableColumn id="3" name="Πραγματικό κόστος" totalsRowFunction="sum" dataDxfId="135" totalsRowDxfId="134"/>
    <tableColumn id="4" name="Διαφορά" totalsRowFunction="sum" dataDxfId="133" totalsRowDxfId="132">
      <calculatedColumnFormula>Housing[Προβλεπόμενο κόστος]-Housing[Πραγματικό κόστος]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Φόροι" totalsRowLabel="Σύνολο" dataDxfId="40" totalsRowDxfId="39"/>
    <tableColumn id="2" name="Προβλεπόμενο κόστος" totalsRowFunction="sum" dataDxfId="38" totalsRowDxfId="37"/>
    <tableColumn id="3" name="Πραγματικό κόστος" totalsRowFunction="sum" dataDxfId="36" totalsRowDxfId="35"/>
    <tableColumn id="4" name="Διαφορά" totalsRowFunction="sum" dataDxfId="34" totalsRowDxfId="33">
      <calculatedColumnFormula>Taxes[Προβλεπόμενο κόστος]-Taxes[Πραγματικό κόστος]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Αποταμιεύσεις/Επενδύσεις" totalsRowLabel="Σύνολο" dataDxfId="29" totalsRowDxfId="28"/>
    <tableColumn id="2" name="Προβλεπόμενο κόστος" totalsRowFunction="sum" dataDxfId="27" totalsRowDxfId="26"/>
    <tableColumn id="3" name="Πραγματικό κόστος" totalsRowFunction="sum" dataDxfId="25" totalsRowDxfId="24"/>
    <tableColumn id="4" name="Διαφορά" totalsRowFunction="sum" dataDxfId="23" totalsRowDxfId="22">
      <calculatedColumnFormula>Savings[Προβλεπόμενο κόστος]-Savings[Πραγματικό κόστος]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Δώρα και δωρεές" totalsRowLabel="Σύνολο" dataDxfId="18" totalsRowDxfId="17"/>
    <tableColumn id="2" name="Προβλεπόμενο κόστος" totalsRowFunction="sum" dataDxfId="16" totalsRowDxfId="15"/>
    <tableColumn id="3" name="Πραγματικό κόστος" totalsRowFunction="sum" dataDxfId="14" totalsRowDxfId="13"/>
    <tableColumn id="4" name="Διαφορά" totalsRowFunction="sum" dataDxfId="12" totalsRowDxfId="11">
      <calculatedColumnFormula>Gifts[Προβλεπόμενο κόστος]-Gifts[Πραγματικό κόστος]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Νομικά" totalsRowLabel="Σύνολο" dataDxfId="7" totalsRowDxfId="6"/>
    <tableColumn id="2" name="Προβλεπόμενο κόστος" totalsRowFunction="sum" dataDxfId="5" totalsRowDxfId="4"/>
    <tableColumn id="3" name="Πραγματικό κόστος" totalsRowFunction="sum" dataDxfId="3" totalsRowDxfId="2"/>
    <tableColumn id="4" name="Διαφορά" totalsRowFunction="sum" dataDxfId="1" totalsRowDxfId="0">
      <calculatedColumnFormula>Legal[Προβλεπόμενο κόστος]-Legal[Πραγματικό κόστος]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Μετακίνηση" totalsRowLabel="Σύνολο" dataDxfId="128" totalsRowDxfId="127"/>
    <tableColumn id="2" name="Προβλεπόμενο κόστος" totalsRowFunction="sum" dataDxfId="126" totalsRowDxfId="125"/>
    <tableColumn id="3" name="Πραγματικό κόστος" totalsRowFunction="sum" dataDxfId="124" totalsRowDxfId="123"/>
    <tableColumn id="4" name="Διαφορά" totalsRowFunction="sum" dataDxfId="122" totalsRowDxfId="121">
      <calculatedColumnFormula>Transportation[Προβλεπόμενο κόστος]-Transportation[Πραγματικό κόστος]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Ασφάλιση" totalsRowLabel="Σύνολο" dataDxfId="117" totalsRowDxfId="116"/>
    <tableColumn id="2" name="Προβλεπόμενο κόστος" totalsRowFunction="sum" dataDxfId="115" totalsRowDxfId="114"/>
    <tableColumn id="3" name="Πραγματικό κόστος" totalsRowFunction="sum" dataDxfId="113" totalsRowDxfId="112"/>
    <tableColumn id="4" name="Διαφορά" totalsRowFunction="sum" dataDxfId="111" totalsRowDxfId="110">
      <calculatedColumnFormula>Insurance[Προβλεπόμενο κόστος]-Insurance[Πραγματικό κόστος]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Διατροφή" totalsRowLabel="Σύνολο" dataDxfId="106" totalsRowDxfId="105"/>
    <tableColumn id="2" name="Προβλεπόμενο κόστος" totalsRowFunction="sum" dataDxfId="104" totalsRowDxfId="103"/>
    <tableColumn id="3" name="Πραγματικό κόστος" totalsRowFunction="sum" dataDxfId="102" totalsRowDxfId="101"/>
    <tableColumn id="4" name="Διαφορά" totalsRowFunction="sum" dataDxfId="100" totalsRowDxfId="99">
      <calculatedColumnFormula>Food[Προβλεπόμενο κόστος]-Food[Πραγματικό κόστος]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Παιδιά" totalsRowLabel="Σύνολο" dataDxfId="95" totalsRowDxfId="94"/>
    <tableColumn id="2" name="Προβλεπόμενο κόστος" totalsRowFunction="sum" dataDxfId="93" totalsRowDxfId="92"/>
    <tableColumn id="3" name="Πραγματικό κόστος" totalsRowFunction="sum" dataDxfId="91" totalsRowDxfId="90"/>
    <tableColumn id="4" name="Διαφορά" totalsRowFunction="sum" dataDxfId="89" totalsRowDxfId="88">
      <calculatedColumnFormula>Children[Προβλεπόμενο κόστος]-Children[Πραγματικό κόστος]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Κατοικίδια" totalsRowLabel="Σύνολο" dataDxfId="84" totalsRowDxfId="83"/>
    <tableColumn id="2" name="Προβλεπόμενο κόστος" totalsRowFunction="sum" dataDxfId="82" totalsRowDxfId="81"/>
    <tableColumn id="3" name="Πραγματικό κόστος" totalsRowFunction="sum" dataDxfId="80" totalsRowDxfId="79"/>
    <tableColumn id="4" name="Διαφορά" totalsRowFunction="sum" dataDxfId="78" totalsRowDxfId="77">
      <calculatedColumnFormula>Pets[Προβλεπόμενο κόστος]-Pets[Πραγματικό κόστος]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Προσωπική φροντίδα" totalsRowLabel="Σύνολο" dataDxfId="73" totalsRowDxfId="72"/>
    <tableColumn id="2" name="Προβλεπόμενο κόστος" totalsRowFunction="sum" dataDxfId="71" totalsRowDxfId="70"/>
    <tableColumn id="3" name="Πραγματικό κόστος" totalsRowFunction="sum" dataDxfId="69" totalsRowDxfId="68"/>
    <tableColumn id="4" name="Διαφορά" totalsRowFunction="sum" dataDxfId="67" totalsRowDxfId="66">
      <calculatedColumnFormula>PersonalCare[Προβλεπόμενο κόστος]-PersonalCare[Πραγματικό κόστος]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Ψυχαγωγία" totalsRowLabel="Σύνολο" dataDxfId="62" totalsRowDxfId="61"/>
    <tableColumn id="2" name="Προβλεπόμενο κόστος" totalsRowFunction="sum" dataDxfId="60" totalsRowDxfId="59"/>
    <tableColumn id="3" name="Πραγματικό κόστος" totalsRowFunction="sum" dataDxfId="58" totalsRowDxfId="57"/>
    <tableColumn id="4" name="Διαφορά" totalsRowFunction="sum" dataDxfId="56" totalsRowDxfId="55">
      <calculatedColumnFormula>Entertainment[Προβλεπόμενο κόστος]-Entertainment[Πραγματικό κόστος]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Δάνεια" totalsRowLabel="Σύνολο" dataDxfId="51" totalsRowDxfId="50"/>
    <tableColumn id="2" name="Προβλεπόμενο κόστος" totalsRowFunction="sum" dataDxfId="49" totalsRowDxfId="48"/>
    <tableColumn id="3" name="Πραγματικό κόστος" totalsRowFunction="sum" dataDxfId="47" totalsRowDxfId="46"/>
    <tableColumn id="4" name="Διαφορά" totalsRowFunction="sum" dataDxfId="45" totalsRowDxfId="44">
      <calculatedColumnFormula>Loans[Προβλεπόμενο κόστος]-Loans[Πραγματικό κόστος]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abSelected="1" workbookViewId="0">
      <selection activeCell="B27" sqref="B27"/>
    </sheetView>
  </sheetViews>
  <sheetFormatPr defaultRowHeight="15" x14ac:dyDescent="0.3"/>
  <cols>
    <col min="1" max="1" width="29.5703125" customWidth="1"/>
    <col min="2" max="2" width="16.7109375" customWidth="1"/>
    <col min="3" max="4" width="14.7109375" customWidth="1"/>
    <col min="5" max="5" width="4" customWidth="1"/>
    <col min="6" max="6" width="19.85546875" customWidth="1"/>
    <col min="7" max="7" width="16.7109375" customWidth="1"/>
    <col min="8" max="9" width="14.7109375" customWidth="1"/>
  </cols>
  <sheetData>
    <row r="1" spans="1:9" ht="30" customHeight="1" x14ac:dyDescent="0.35">
      <c r="A1" s="48" t="s">
        <v>82</v>
      </c>
      <c r="B1" s="48"/>
      <c r="C1" s="48"/>
      <c r="D1" s="48"/>
      <c r="E1" s="48"/>
      <c r="F1" s="48"/>
      <c r="G1" s="48"/>
      <c r="H1" s="10"/>
      <c r="I1" s="10"/>
    </row>
    <row r="2" spans="1:9" ht="7.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 x14ac:dyDescent="0.3">
      <c r="A3" s="52" t="s">
        <v>70</v>
      </c>
      <c r="B3" s="53"/>
      <c r="C3" s="29" t="s">
        <v>71</v>
      </c>
      <c r="D3" s="26" t="s">
        <v>72</v>
      </c>
      <c r="E3" s="7"/>
      <c r="F3" s="49" t="s">
        <v>7</v>
      </c>
      <c r="G3" s="50"/>
      <c r="H3" s="7"/>
      <c r="I3" s="7"/>
    </row>
    <row r="4" spans="1:9" ht="14.1" customHeight="1" x14ac:dyDescent="0.3">
      <c r="A4" s="23"/>
      <c r="B4" s="34">
        <f>Housing[[#Totals],[Προβλεπόμενο κόστος]]+Transportation[[#Totals],[Προβλεπόμενο κόστος]]+Insurance[[#Totals],[Προβλεπόμενο κόστος]]+Food[[#Totals],[Προβλεπόμενο κόστος]]+Children[[#Totals],[Προβλεπόμενο κόστος]]+Legal[[#Totals],[Προβλεπόμενο κόστος]]+Savings[[#Totals],[Προβλεπόμενο κόστος]]+Loans[[#Totals],[Προβλεπόμενο κόστος]]+Entertainment[[#Totals],[Προβλεπόμενο κόστος]]+Taxes[[#Totals],[Προβλεπόμενο κόστος]]+PersonalCare[[#Totals],[Προβλεπόμενο κόστος]]+Pets[[#Totals],[Προβλεπόμενο κόστος]]+Gifts[[#Totals],[Προβλεπόμενο κόστος]]</f>
        <v>1203</v>
      </c>
      <c r="C4" s="34">
        <f>Housing[[#Totals],[Πραγματικό κόστος]]+Transportation[[#Totals],[Πραγματικό κόστος]]+Insurance[[#Totals],[Πραγματικό κόστος]]+Food[[#Totals],[Πραγματικό κόστος]]+Children[[#Totals],[Πραγματικό κόστος]]+Legal[[#Totals],[Πραγματικό κόστος]]+Savings[[#Totals],[Πραγματικό κόστος]]+Loans[[#Totals],[Πραγματικό κόστος]]+Entertainment[[#Totals],[Πραγματικό κόστος]]+Taxes[[#Totals],[Πραγματικό κόστος]]+PersonalCare[[#Totals],[Πραγματικό κόστος]]+Pets[[#Totals],[Πραγματικό κόστος]]+Gifts[[#Totals],[Πραγματικό κόστος]]</f>
        <v>1317</v>
      </c>
      <c r="D4" s="34">
        <f>Housing[[#Totals],[Διαφορά]]+Transportation[[#Totals],[Διαφορά]]+Insurance[[#Totals],[Διαφορά]]+Food[[#Totals],[Διαφορά]]+Children[[#Totals],[Διαφορά]]+Legal[[#Totals],[Διαφορά]]+Savings[[#Totals],[Διαφορά]]+Loans[[#Totals],[Διαφορά]]+Entertainment[[#Totals],[Διαφορά]]+Taxes[[#Totals],[Διαφορά]]+PersonalCare[[#Totals],[Διαφορά]]+Pets[[#Totals],[Διαφορά]]+Gifts[[#Totals],[Διαφορά]]</f>
        <v>-114</v>
      </c>
      <c r="E4" s="7"/>
      <c r="F4" s="24" t="s">
        <v>4</v>
      </c>
      <c r="G4" s="35">
        <v>4000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4" t="s">
        <v>5</v>
      </c>
      <c r="G5" s="35">
        <v>1200</v>
      </c>
      <c r="H5" s="2"/>
      <c r="I5" s="2"/>
    </row>
    <row r="6" spans="1:9" ht="14.1" customHeight="1" x14ac:dyDescent="0.3">
      <c r="A6" s="4" t="s">
        <v>23</v>
      </c>
      <c r="B6" s="3" t="s">
        <v>1</v>
      </c>
      <c r="C6" s="3" t="s">
        <v>2</v>
      </c>
      <c r="D6" s="3" t="s">
        <v>3</v>
      </c>
      <c r="E6" s="2"/>
      <c r="F6" s="24" t="s">
        <v>67</v>
      </c>
      <c r="G6" s="35">
        <v>300</v>
      </c>
      <c r="H6" s="2"/>
      <c r="I6" s="2"/>
    </row>
    <row r="7" spans="1:9" ht="14.1" customHeight="1" x14ac:dyDescent="0.3">
      <c r="A7" s="2" t="s">
        <v>9</v>
      </c>
      <c r="B7" s="31">
        <v>1000</v>
      </c>
      <c r="C7" s="31">
        <v>1000</v>
      </c>
      <c r="D7" s="31">
        <f>Housing[Προβλεπόμενο κόστος]-Housing[Πραγματικό κόστος]</f>
        <v>0</v>
      </c>
      <c r="E7" s="2"/>
      <c r="F7" s="25" t="s">
        <v>68</v>
      </c>
      <c r="G7" s="36">
        <f>SUM(G4:G6)</f>
        <v>5500</v>
      </c>
      <c r="H7" s="2"/>
      <c r="I7" s="2"/>
    </row>
    <row r="8" spans="1:9" ht="14.1" customHeight="1" x14ac:dyDescent="0.3">
      <c r="A8" s="2" t="s">
        <v>8</v>
      </c>
      <c r="B8" s="31">
        <v>0</v>
      </c>
      <c r="C8" s="31">
        <v>0</v>
      </c>
      <c r="D8" s="31">
        <f>Housing[Προβλεπόμενο κόστος]-Housing[Πραγματικό κόστος]</f>
        <v>0</v>
      </c>
      <c r="E8" s="2"/>
      <c r="F8" s="8"/>
      <c r="G8" s="9"/>
      <c r="H8" s="6"/>
      <c r="I8" s="6"/>
    </row>
    <row r="9" spans="1:9" ht="14.1" customHeight="1" x14ac:dyDescent="0.3">
      <c r="A9" s="2" t="s">
        <v>10</v>
      </c>
      <c r="B9" s="31">
        <v>62</v>
      </c>
      <c r="C9" s="31">
        <v>100</v>
      </c>
      <c r="D9" s="32">
        <f>Housing[Προβλεπόμενο κόστος]-Housing[Πραγματικό κόστος]</f>
        <v>-38</v>
      </c>
      <c r="E9" s="2"/>
      <c r="F9" s="49" t="s">
        <v>6</v>
      </c>
      <c r="G9" s="50"/>
      <c r="H9" s="2"/>
      <c r="I9" s="2"/>
    </row>
    <row r="10" spans="1:9" ht="14.1" customHeight="1" x14ac:dyDescent="0.3">
      <c r="A10" s="2" t="s">
        <v>74</v>
      </c>
      <c r="B10" s="31">
        <v>44</v>
      </c>
      <c r="C10" s="31">
        <v>125</v>
      </c>
      <c r="D10" s="31">
        <f>Housing[Προβλεπόμενο κόστος]-Housing[Πραγματικό κόστος]</f>
        <v>-81</v>
      </c>
      <c r="E10" s="2"/>
      <c r="F10" s="24" t="s">
        <v>4</v>
      </c>
      <c r="G10" s="35">
        <v>4000</v>
      </c>
      <c r="H10" s="2"/>
      <c r="I10" s="2"/>
    </row>
    <row r="11" spans="1:9" ht="14.1" customHeight="1" x14ac:dyDescent="0.3">
      <c r="A11" s="2" t="s">
        <v>11</v>
      </c>
      <c r="B11" s="31">
        <v>22</v>
      </c>
      <c r="C11" s="31">
        <v>35</v>
      </c>
      <c r="D11" s="31">
        <f>Housing[Προβλεπόμενο κόστος]-Housing[Πραγματικό κόστος]</f>
        <v>-13</v>
      </c>
      <c r="E11" s="2"/>
      <c r="F11" s="24" t="s">
        <v>5</v>
      </c>
      <c r="G11" s="35">
        <v>1200</v>
      </c>
      <c r="H11" s="2"/>
      <c r="I11" s="2"/>
    </row>
    <row r="12" spans="1:9" ht="14.1" customHeight="1" x14ac:dyDescent="0.3">
      <c r="A12" s="2" t="s">
        <v>12</v>
      </c>
      <c r="B12" s="31">
        <v>8</v>
      </c>
      <c r="C12" s="31">
        <v>8</v>
      </c>
      <c r="D12" s="31">
        <f>Housing[Προβλεπόμενο κόστος]-Housing[Πραγματικό κόστος]</f>
        <v>0</v>
      </c>
      <c r="E12" s="2"/>
      <c r="F12" s="24" t="s">
        <v>67</v>
      </c>
      <c r="G12" s="35">
        <v>300</v>
      </c>
      <c r="H12" s="2"/>
      <c r="I12" s="2"/>
    </row>
    <row r="13" spans="1:9" ht="14.1" customHeight="1" x14ac:dyDescent="0.3">
      <c r="A13" s="2" t="s">
        <v>13</v>
      </c>
      <c r="B13" s="31">
        <v>34</v>
      </c>
      <c r="C13" s="31">
        <v>39</v>
      </c>
      <c r="D13" s="31">
        <f>Housing[Προβλεπόμενο κόστος]-Housing[Πραγματικό κόστος]</f>
        <v>-5</v>
      </c>
      <c r="E13" s="2"/>
      <c r="F13" s="25" t="s">
        <v>68</v>
      </c>
      <c r="G13" s="36">
        <f>SUM(G10:G12)</f>
        <v>5500</v>
      </c>
      <c r="H13" s="2"/>
      <c r="I13" s="2"/>
    </row>
    <row r="14" spans="1:9" ht="14.1" customHeight="1" x14ac:dyDescent="0.3">
      <c r="A14" s="2" t="s">
        <v>14</v>
      </c>
      <c r="B14" s="31">
        <v>10</v>
      </c>
      <c r="C14" s="31">
        <v>10</v>
      </c>
      <c r="D14" s="31">
        <f>Housing[Προβλεπόμενο κόστος]-Housing[Πραγματικό κόστος]</f>
        <v>0</v>
      </c>
      <c r="E14" s="2"/>
      <c r="F14" s="7"/>
      <c r="G14" s="7"/>
      <c r="H14" s="2"/>
      <c r="I14" s="2"/>
    </row>
    <row r="15" spans="1:9" ht="14.1" customHeight="1" x14ac:dyDescent="0.3">
      <c r="A15" s="2" t="s">
        <v>15</v>
      </c>
      <c r="B15" s="31">
        <v>23</v>
      </c>
      <c r="C15" s="31">
        <v>0</v>
      </c>
      <c r="D15" s="31">
        <f>Housing[Προβλεπόμενο κόστος]-Housing[Πραγματικό κόστος]</f>
        <v>23</v>
      </c>
      <c r="E15" s="2"/>
      <c r="F15" s="30" t="s">
        <v>78</v>
      </c>
      <c r="G15" s="37">
        <f>SUM(G7-B4)</f>
        <v>4297</v>
      </c>
      <c r="H15" s="2"/>
      <c r="I15" s="2"/>
    </row>
    <row r="16" spans="1:9" ht="14.1" customHeight="1" x14ac:dyDescent="0.3">
      <c r="A16" s="2" t="s">
        <v>16</v>
      </c>
      <c r="B16" s="31">
        <v>0</v>
      </c>
      <c r="C16" s="31">
        <v>0</v>
      </c>
      <c r="D16" s="31">
        <f>Housing[Προβλεπόμενο κόστος]-Housing[Πραγματικό κόστος]</f>
        <v>0</v>
      </c>
      <c r="E16" s="2"/>
      <c r="F16" s="27" t="s">
        <v>79</v>
      </c>
      <c r="G16" s="38">
        <f>SUM(G13-C4)</f>
        <v>4183</v>
      </c>
      <c r="H16" s="2"/>
      <c r="I16" s="2"/>
    </row>
    <row r="17" spans="1:9" ht="14.1" customHeight="1" x14ac:dyDescent="0.3">
      <c r="A17" s="2" t="s">
        <v>17</v>
      </c>
      <c r="B17" s="31">
        <v>0</v>
      </c>
      <c r="C17" s="31">
        <v>0</v>
      </c>
      <c r="D17" s="31">
        <f>Housing[Προβλεπόμενο κόστος]-Housing[Πραγματικό κόστος]</f>
        <v>0</v>
      </c>
      <c r="E17" s="2"/>
      <c r="F17" s="28" t="s">
        <v>3</v>
      </c>
      <c r="G17" s="39">
        <f>SUM(G16-G15)</f>
        <v>-114</v>
      </c>
      <c r="H17" s="2"/>
      <c r="I17" s="2"/>
    </row>
    <row r="18" spans="1:9" ht="14.1" customHeight="1" x14ac:dyDescent="0.3">
      <c r="A18" s="11" t="s">
        <v>77</v>
      </c>
      <c r="B18" s="33">
        <f>SUBTOTAL(109,Housing[Προβλεπόμενο κόστος])</f>
        <v>1203</v>
      </c>
      <c r="C18" s="33">
        <f>SUBTOTAL(109,Housing[Πραγματικό κόστος])</f>
        <v>1317</v>
      </c>
      <c r="D18" s="33">
        <f>SUBTOTAL(109,Housing[Διαφορά])</f>
        <v>-114</v>
      </c>
      <c r="E18" s="2"/>
      <c r="F18" s="2"/>
      <c r="G18" s="2"/>
      <c r="H18" s="2"/>
      <c r="I18" s="2"/>
    </row>
    <row r="19" spans="1:9" ht="14.1" customHeight="1" x14ac:dyDescent="0.3">
      <c r="A19" s="51"/>
      <c r="B19" s="51"/>
      <c r="C19" s="51"/>
      <c r="D19" s="51"/>
      <c r="E19" s="2"/>
      <c r="F19" s="6"/>
      <c r="G19" s="6"/>
      <c r="H19" s="6"/>
      <c r="I19" s="6"/>
    </row>
    <row r="20" spans="1:9" ht="14.1" customHeight="1" x14ac:dyDescent="0.3">
      <c r="A20" s="12" t="s">
        <v>18</v>
      </c>
      <c r="B20" s="13" t="s">
        <v>1</v>
      </c>
      <c r="C20" s="13" t="s">
        <v>2</v>
      </c>
      <c r="D20" s="13" t="s">
        <v>3</v>
      </c>
      <c r="E20" s="2"/>
      <c r="F20" s="14" t="s">
        <v>44</v>
      </c>
      <c r="G20" s="15" t="s">
        <v>1</v>
      </c>
      <c r="H20" s="15" t="s">
        <v>2</v>
      </c>
      <c r="I20" s="15" t="s">
        <v>3</v>
      </c>
    </row>
    <row r="21" spans="1:9" ht="14.1" customHeight="1" x14ac:dyDescent="0.3">
      <c r="A21" s="2" t="s">
        <v>75</v>
      </c>
      <c r="B21" s="31"/>
      <c r="C21" s="31"/>
      <c r="D21" s="31">
        <f>Transportation[Προβλεπόμενο κόστος]-Transportation[Πραγματικό κόστος]</f>
        <v>0</v>
      </c>
      <c r="E21" s="2"/>
      <c r="F21" s="1" t="s">
        <v>45</v>
      </c>
      <c r="G21" s="40"/>
      <c r="H21" s="40"/>
      <c r="I21" s="40">
        <f>Loans[Προβλεπόμενο κόστος]-Loans[Πραγματικό κόστος]</f>
        <v>0</v>
      </c>
    </row>
    <row r="22" spans="1:9" ht="14.1" customHeight="1" x14ac:dyDescent="0.3">
      <c r="A22" s="2" t="s">
        <v>76</v>
      </c>
      <c r="B22" s="31"/>
      <c r="C22" s="31"/>
      <c r="D22" s="31">
        <f>Transportation[Προβλεπόμενο κόστος]-Transportation[Πραγματικό κόστος]</f>
        <v>0</v>
      </c>
      <c r="E22" s="2"/>
      <c r="F22" s="1" t="s">
        <v>61</v>
      </c>
      <c r="G22" s="40"/>
      <c r="H22" s="40"/>
      <c r="I22" s="40">
        <f>Loans[Προβλεπόμενο κόστος]-Loans[Πραγματικό κόστος]</f>
        <v>0</v>
      </c>
    </row>
    <row r="23" spans="1:9" ht="14.1" customHeight="1" x14ac:dyDescent="0.3">
      <c r="A23" s="2" t="s">
        <v>73</v>
      </c>
      <c r="B23" s="31"/>
      <c r="C23" s="31"/>
      <c r="D23" s="31">
        <f>Transportation[Προβλεπόμενο κόστος]-Transportation[Πραγματικό κόστος]</f>
        <v>0</v>
      </c>
      <c r="E23" s="2"/>
      <c r="F23" s="1" t="s">
        <v>63</v>
      </c>
      <c r="G23" s="40"/>
      <c r="H23" s="40"/>
      <c r="I23" s="40">
        <f>Loans[Προβλεπόμενο κόστος]-Loans[Πραγματικό κόστος]</f>
        <v>0</v>
      </c>
    </row>
    <row r="24" spans="1:9" ht="14.1" customHeight="1" x14ac:dyDescent="0.3">
      <c r="A24" s="2" t="s">
        <v>19</v>
      </c>
      <c r="B24" s="31"/>
      <c r="C24" s="31"/>
      <c r="D24" s="31">
        <f>Transportation[Προβλεπόμενο κόστος]-Transportation[Πραγματικό κόστος]</f>
        <v>0</v>
      </c>
      <c r="E24" s="2"/>
      <c r="F24" s="1" t="s">
        <v>63</v>
      </c>
      <c r="G24" s="40"/>
      <c r="H24" s="40"/>
      <c r="I24" s="40">
        <f>Loans[Προβλεπόμενο κόστος]-Loans[Πραγματικό κόστος]</f>
        <v>0</v>
      </c>
    </row>
    <row r="25" spans="1:9" ht="14.1" customHeight="1" x14ac:dyDescent="0.3">
      <c r="A25" s="2" t="s">
        <v>20</v>
      </c>
      <c r="B25" s="31"/>
      <c r="C25" s="31"/>
      <c r="D25" s="31">
        <f>Transportation[Προβλεπόμενο κόστος]-Transportation[Πραγματικό κόστος]</f>
        <v>0</v>
      </c>
      <c r="E25" s="2"/>
      <c r="F25" s="1" t="s">
        <v>63</v>
      </c>
      <c r="G25" s="40"/>
      <c r="H25" s="40"/>
      <c r="I25" s="40">
        <f>Loans[Προβλεπόμενο κόστος]-Loans[Πραγματικό κόστος]</f>
        <v>0</v>
      </c>
    </row>
    <row r="26" spans="1:9" ht="14.1" customHeight="1" x14ac:dyDescent="0.3">
      <c r="A26" s="2" t="s">
        <v>21</v>
      </c>
      <c r="B26" s="31"/>
      <c r="C26" s="31"/>
      <c r="D26" s="31">
        <f>Transportation[Προβλεπόμενο κόστος]-Transportation[Πραγματικό κόστος]</f>
        <v>0</v>
      </c>
      <c r="E26" s="2"/>
      <c r="F26" s="1" t="s">
        <v>17</v>
      </c>
      <c r="G26" s="40"/>
      <c r="H26" s="40"/>
      <c r="I26" s="40">
        <f>Loans[Προβλεπόμενο κόστος]-Loans[Πραγματικό κόστος]</f>
        <v>0</v>
      </c>
    </row>
    <row r="27" spans="1:9" ht="14.1" customHeight="1" x14ac:dyDescent="0.3">
      <c r="A27" s="2" t="s">
        <v>22</v>
      </c>
      <c r="B27" s="31"/>
      <c r="C27" s="31"/>
      <c r="D27" s="31">
        <f>Transportation[Προβλεπόμενο κόστος]-Transportation[Πραγματικό κόστος]</f>
        <v>0</v>
      </c>
      <c r="E27" s="2"/>
      <c r="F27" s="22" t="s">
        <v>77</v>
      </c>
      <c r="G27" s="41">
        <f>SUBTOTAL(109,Loans[Προβλεπόμενο κόστος])</f>
        <v>0</v>
      </c>
      <c r="H27" s="41">
        <f>SUBTOTAL(109,Loans[Πραγματικό κόστος])</f>
        <v>0</v>
      </c>
      <c r="I27" s="41">
        <f>SUBTOTAL(109,Loans[Διαφορά])</f>
        <v>0</v>
      </c>
    </row>
    <row r="28" spans="1:9" ht="14.1" customHeight="1" x14ac:dyDescent="0.3">
      <c r="A28" s="2" t="s">
        <v>17</v>
      </c>
      <c r="B28" s="31"/>
      <c r="C28" s="31"/>
      <c r="D28" s="31">
        <f>Transportation[Προβλεπόμενο κόστος]-Transportation[Πραγματικό κόστος]</f>
        <v>0</v>
      </c>
      <c r="E28" s="2"/>
      <c r="F28" s="54"/>
      <c r="G28" s="54"/>
      <c r="H28" s="54"/>
      <c r="I28" s="54"/>
    </row>
    <row r="29" spans="1:9" ht="14.1" customHeight="1" x14ac:dyDescent="0.3">
      <c r="A29" s="11" t="s">
        <v>77</v>
      </c>
      <c r="B29" s="33">
        <f>SUBTOTAL(109,Transportation[Προβλεπόμενο κόστος])</f>
        <v>0</v>
      </c>
      <c r="C29" s="33">
        <f>SUBTOTAL(109,Transportation[Πραγματικό κόστος])</f>
        <v>0</v>
      </c>
      <c r="D29" s="33">
        <f>SUBTOTAL(109,Transportation[Διαφορά])</f>
        <v>0</v>
      </c>
      <c r="E29" s="2"/>
      <c r="F29" s="18" t="s">
        <v>37</v>
      </c>
      <c r="G29" s="17" t="s">
        <v>1</v>
      </c>
      <c r="H29" s="17" t="s">
        <v>2</v>
      </c>
      <c r="I29" s="17" t="s">
        <v>3</v>
      </c>
    </row>
    <row r="30" spans="1:9" ht="14.1" customHeight="1" x14ac:dyDescent="0.3">
      <c r="A30" s="51"/>
      <c r="B30" s="51"/>
      <c r="C30" s="51"/>
      <c r="D30" s="51"/>
      <c r="E30" s="2"/>
      <c r="F30" s="2" t="s">
        <v>38</v>
      </c>
      <c r="G30" s="31"/>
      <c r="H30" s="31"/>
      <c r="I30" s="31">
        <f>Entertainment[Προβλεπόμενο κόστος]-Entertainment[Πραγματικό κόστος]</f>
        <v>0</v>
      </c>
    </row>
    <row r="31" spans="1:9" ht="14.1" customHeight="1" x14ac:dyDescent="0.3">
      <c r="A31" s="16" t="s">
        <v>19</v>
      </c>
      <c r="B31" s="17" t="s">
        <v>1</v>
      </c>
      <c r="C31" s="17" t="s">
        <v>2</v>
      </c>
      <c r="D31" s="17" t="s">
        <v>3</v>
      </c>
      <c r="E31" s="2"/>
      <c r="F31" s="2" t="s">
        <v>39</v>
      </c>
      <c r="G31" s="31"/>
      <c r="H31" s="31"/>
      <c r="I31" s="31">
        <f>Entertainment[Προβλεπόμενο κόστος]-Entertainment[Πραγματικό κόστος]</f>
        <v>0</v>
      </c>
    </row>
    <row r="32" spans="1:9" ht="14.1" customHeight="1" x14ac:dyDescent="0.3">
      <c r="A32" s="2" t="s">
        <v>24</v>
      </c>
      <c r="B32" s="31"/>
      <c r="C32" s="31"/>
      <c r="D32" s="31">
        <f>Insurance[Προβλεπόμενο κόστος]-Insurance[Πραγματικό κόστος]</f>
        <v>0</v>
      </c>
      <c r="E32" s="2"/>
      <c r="F32" s="2" t="s">
        <v>40</v>
      </c>
      <c r="G32" s="31"/>
      <c r="H32" s="31"/>
      <c r="I32" s="31">
        <f>Entertainment[Προβλεπόμενο κόστος]-Entertainment[Πραγματικό κόστος]</f>
        <v>0</v>
      </c>
    </row>
    <row r="33" spans="1:9" ht="14.1" customHeight="1" x14ac:dyDescent="0.3">
      <c r="A33" s="2" t="s">
        <v>25</v>
      </c>
      <c r="B33" s="31"/>
      <c r="C33" s="31"/>
      <c r="D33" s="31">
        <f>Insurance[Προβλεπόμενο κόστος]-Insurance[Πραγματικό κόστος]</f>
        <v>0</v>
      </c>
      <c r="E33" s="2"/>
      <c r="F33" s="2" t="s">
        <v>41</v>
      </c>
      <c r="G33" s="31"/>
      <c r="H33" s="31"/>
      <c r="I33" s="31">
        <f>Entertainment[Προβλεπόμενο κόστος]-Entertainment[Πραγματικό κόστος]</f>
        <v>0</v>
      </c>
    </row>
    <row r="34" spans="1:9" ht="14.1" customHeight="1" x14ac:dyDescent="0.3">
      <c r="A34" s="2" t="s">
        <v>26</v>
      </c>
      <c r="B34" s="31"/>
      <c r="C34" s="31"/>
      <c r="D34" s="31">
        <f>Insurance[Προβλεπόμενο κόστος]-Insurance[Πραγματικό κόστος]</f>
        <v>0</v>
      </c>
      <c r="E34" s="2"/>
      <c r="F34" s="2" t="s">
        <v>62</v>
      </c>
      <c r="G34" s="31"/>
      <c r="H34" s="31"/>
      <c r="I34" s="31">
        <f>Entertainment[Προβλεπόμενο κόστος]-Entertainment[Πραγματικό κόστος]</f>
        <v>0</v>
      </c>
    </row>
    <row r="35" spans="1:9" ht="14.1" customHeight="1" x14ac:dyDescent="0.3">
      <c r="A35" s="2" t="s">
        <v>17</v>
      </c>
      <c r="B35" s="31"/>
      <c r="C35" s="31"/>
      <c r="D35" s="31">
        <f>Insurance[Προβλεπόμενο κόστος]-Insurance[Πραγματικό κόστος]</f>
        <v>0</v>
      </c>
      <c r="E35" s="2"/>
      <c r="F35" s="2" t="s">
        <v>42</v>
      </c>
      <c r="G35" s="31"/>
      <c r="H35" s="31"/>
      <c r="I35" s="31">
        <f>Entertainment[Προβλεπόμενο κόστος]-Entertainment[Πραγματικό κόστος]</f>
        <v>0</v>
      </c>
    </row>
    <row r="36" spans="1:9" ht="14.1" customHeight="1" x14ac:dyDescent="0.3">
      <c r="A36" s="11" t="s">
        <v>77</v>
      </c>
      <c r="B36" s="33">
        <f>SUBTOTAL(109,Insurance[Προβλεπόμενο κόστος])</f>
        <v>0</v>
      </c>
      <c r="C36" s="33">
        <f>SUBTOTAL(109,Insurance[Πραγματικό κόστος])</f>
        <v>0</v>
      </c>
      <c r="D36" s="33">
        <f>SUBTOTAL(109,Insurance[Διαφορά])</f>
        <v>0</v>
      </c>
      <c r="E36" s="2"/>
      <c r="F36" s="2" t="s">
        <v>17</v>
      </c>
      <c r="G36" s="31"/>
      <c r="H36" s="31"/>
      <c r="I36" s="31">
        <f>Entertainment[Προβλεπόμενο κόστος]-Entertainment[Πραγματικό κόστος]</f>
        <v>0</v>
      </c>
    </row>
    <row r="37" spans="1:9" ht="14.1" customHeight="1" x14ac:dyDescent="0.3">
      <c r="A37" s="51"/>
      <c r="B37" s="51"/>
      <c r="C37" s="51"/>
      <c r="D37" s="51"/>
      <c r="E37" s="2"/>
      <c r="F37" s="11" t="s">
        <v>77</v>
      </c>
      <c r="G37" s="33">
        <f>SUBTOTAL(109,Entertainment[Προβλεπόμενο κόστος])</f>
        <v>0</v>
      </c>
      <c r="H37" s="33">
        <f>SUBTOTAL(109,Entertainment[Πραγματικό κόστος])</f>
        <v>0</v>
      </c>
      <c r="I37" s="33">
        <f>SUBTOTAL(109,Entertainment[Διαφορά])</f>
        <v>0</v>
      </c>
    </row>
    <row r="38" spans="1:9" ht="14.1" customHeight="1" x14ac:dyDescent="0.3">
      <c r="A38" s="16" t="s">
        <v>28</v>
      </c>
      <c r="B38" s="17" t="s">
        <v>1</v>
      </c>
      <c r="C38" s="17" t="s">
        <v>2</v>
      </c>
      <c r="D38" s="17" t="s">
        <v>3</v>
      </c>
      <c r="E38" s="2"/>
      <c r="F38" s="51"/>
      <c r="G38" s="51"/>
      <c r="H38" s="51"/>
      <c r="I38" s="51"/>
    </row>
    <row r="39" spans="1:9" ht="14.1" customHeight="1" x14ac:dyDescent="0.3">
      <c r="A39" s="2" t="s">
        <v>27</v>
      </c>
      <c r="B39" s="31"/>
      <c r="C39" s="31"/>
      <c r="D39" s="31">
        <f>Food[Προβλεπόμενο κόστος]-Food[Πραγματικό κόστος]</f>
        <v>0</v>
      </c>
      <c r="E39" s="2"/>
      <c r="F39" s="19" t="s">
        <v>46</v>
      </c>
      <c r="G39" s="17" t="s">
        <v>1</v>
      </c>
      <c r="H39" s="17" t="s">
        <v>2</v>
      </c>
      <c r="I39" s="17" t="s">
        <v>3</v>
      </c>
    </row>
    <row r="40" spans="1:9" ht="14.1" customHeight="1" x14ac:dyDescent="0.3">
      <c r="A40" s="2" t="s">
        <v>36</v>
      </c>
      <c r="B40" s="31"/>
      <c r="C40" s="31"/>
      <c r="D40" s="31">
        <f>Food[Προβλεπόμενο κόστος]-Food[Πραγματικό κόστος]</f>
        <v>0</v>
      </c>
      <c r="E40" s="2"/>
      <c r="F40" s="2" t="s">
        <v>47</v>
      </c>
      <c r="G40" s="31"/>
      <c r="H40" s="31"/>
      <c r="I40" s="31">
        <f>Taxes[Προβλεπόμενο κόστος]-Taxes[Πραγματικό κόστος]</f>
        <v>0</v>
      </c>
    </row>
    <row r="41" spans="1:9" ht="14.1" customHeight="1" x14ac:dyDescent="0.3">
      <c r="A41" s="2" t="s">
        <v>17</v>
      </c>
      <c r="B41" s="31"/>
      <c r="C41" s="31"/>
      <c r="D41" s="31">
        <f>Food[Προβλεπόμενο κόστος]-Food[Πραγματικό κόστος]</f>
        <v>0</v>
      </c>
      <c r="E41" s="2"/>
      <c r="F41" s="2" t="s">
        <v>48</v>
      </c>
      <c r="G41" s="31"/>
      <c r="H41" s="31"/>
      <c r="I41" s="31">
        <f>Taxes[Προβλεπόμενο κόστος]-Taxes[Πραγματικό κόστος]</f>
        <v>0</v>
      </c>
    </row>
    <row r="42" spans="1:9" ht="14.1" customHeight="1" x14ac:dyDescent="0.3">
      <c r="A42" s="11" t="s">
        <v>77</v>
      </c>
      <c r="B42" s="33">
        <f>SUBTOTAL(109,Food[Προβλεπόμενο κόστος])</f>
        <v>0</v>
      </c>
      <c r="C42" s="33">
        <f>SUBTOTAL(109,Food[Πραγματικό κόστος])</f>
        <v>0</v>
      </c>
      <c r="D42" s="33">
        <f>SUBTOTAL(109,Food[Διαφορά])</f>
        <v>0</v>
      </c>
      <c r="E42" s="2"/>
      <c r="F42" s="2" t="s">
        <v>48</v>
      </c>
      <c r="G42" s="31"/>
      <c r="H42" s="31"/>
      <c r="I42" s="31">
        <f>Taxes[Προβλεπόμενο κόστος]-Taxes[Πραγματικό κόστος]</f>
        <v>0</v>
      </c>
    </row>
    <row r="43" spans="1:9" ht="14.1" customHeight="1" x14ac:dyDescent="0.3">
      <c r="A43" s="51"/>
      <c r="B43" s="51"/>
      <c r="C43" s="51"/>
      <c r="D43" s="51"/>
      <c r="E43" s="2"/>
      <c r="F43" s="2" t="s">
        <v>17</v>
      </c>
      <c r="G43" s="31"/>
      <c r="H43" s="31"/>
      <c r="I43" s="31">
        <f>Taxes[Προβλεπόμενο κόστος]-Taxes[Πραγματικό κόστος]</f>
        <v>0</v>
      </c>
    </row>
    <row r="44" spans="1:9" ht="14.1" customHeight="1" x14ac:dyDescent="0.3">
      <c r="A44" s="16" t="s">
        <v>53</v>
      </c>
      <c r="B44" s="17" t="s">
        <v>1</v>
      </c>
      <c r="C44" s="17" t="s">
        <v>2</v>
      </c>
      <c r="D44" s="17" t="s">
        <v>3</v>
      </c>
      <c r="E44" s="2"/>
      <c r="F44" s="11" t="s">
        <v>77</v>
      </c>
      <c r="G44" s="33">
        <f>SUBTOTAL(109,Taxes[Προβλεπόμενο κόστος])</f>
        <v>0</v>
      </c>
      <c r="H44" s="33">
        <f>SUBTOTAL(109,Taxes[Πραγματικό κόστος])</f>
        <v>0</v>
      </c>
      <c r="I44" s="33">
        <f>SUBTOTAL(109,Taxes[Διαφορά])</f>
        <v>0</v>
      </c>
    </row>
    <row r="45" spans="1:9" ht="14.1" customHeight="1" x14ac:dyDescent="0.3">
      <c r="A45" s="18" t="s">
        <v>31</v>
      </c>
      <c r="B45" s="31"/>
      <c r="C45" s="31"/>
      <c r="D45" s="31">
        <f>Children[Προβλεπόμενο κόστος]-Children[Πραγματικό κόστος]</f>
        <v>0</v>
      </c>
      <c r="E45" s="2"/>
      <c r="F45" s="55"/>
      <c r="G45" s="55"/>
      <c r="H45" s="55"/>
      <c r="I45" s="55"/>
    </row>
    <row r="46" spans="1:9" ht="14.1" customHeight="1" x14ac:dyDescent="0.3">
      <c r="A46" s="18" t="s">
        <v>33</v>
      </c>
      <c r="B46" s="31"/>
      <c r="C46" s="31"/>
      <c r="D46" s="31">
        <f>Children[Προβλεπόμενο κόστος]-Children[Πραγματικό κόστος]</f>
        <v>0</v>
      </c>
      <c r="E46" s="2"/>
      <c r="F46" s="20" t="s">
        <v>69</v>
      </c>
      <c r="G46" s="15" t="s">
        <v>1</v>
      </c>
      <c r="H46" s="15" t="s">
        <v>2</v>
      </c>
      <c r="I46" s="15" t="s">
        <v>3</v>
      </c>
    </row>
    <row r="47" spans="1:9" ht="14.1" customHeight="1" x14ac:dyDescent="0.3">
      <c r="A47" s="18" t="s">
        <v>57</v>
      </c>
      <c r="B47" s="31"/>
      <c r="C47" s="31"/>
      <c r="D47" s="31">
        <f>Children[Προβλεπόμενο κόστος]-Children[Πραγματικό κόστος]</f>
        <v>0</v>
      </c>
      <c r="E47" s="2"/>
      <c r="F47" s="1" t="s">
        <v>31</v>
      </c>
      <c r="G47" s="40"/>
      <c r="H47" s="40"/>
      <c r="I47" s="40">
        <f>PersonalCare[Προβλεπόμενο κόστος]-PersonalCare[Πραγματικό κόστος]</f>
        <v>0</v>
      </c>
    </row>
    <row r="48" spans="1:9" ht="14.1" customHeight="1" x14ac:dyDescent="0.3">
      <c r="A48" s="18" t="s">
        <v>54</v>
      </c>
      <c r="B48" s="31"/>
      <c r="C48" s="31"/>
      <c r="D48" s="31">
        <f>Children[Προβλεπόμενο κόστος]-Children[Πραγματικό κόστος]</f>
        <v>0</v>
      </c>
      <c r="E48" s="2"/>
      <c r="F48" s="1" t="s">
        <v>34</v>
      </c>
      <c r="G48" s="40"/>
      <c r="H48" s="40"/>
      <c r="I48" s="40">
        <f>PersonalCare[Προβλεπόμενο κόστος]-PersonalCare[Πραγματικό κόστος]</f>
        <v>0</v>
      </c>
    </row>
    <row r="49" spans="1:9" ht="14.1" customHeight="1" x14ac:dyDescent="0.3">
      <c r="A49" s="18" t="s">
        <v>55</v>
      </c>
      <c r="B49" s="31"/>
      <c r="C49" s="31"/>
      <c r="D49" s="31">
        <f>Children[Προβλεπόμενο κόστος]-Children[Πραγματικό κόστος]</f>
        <v>0</v>
      </c>
      <c r="E49" s="2"/>
      <c r="F49" s="1" t="s">
        <v>33</v>
      </c>
      <c r="G49" s="40"/>
      <c r="H49" s="40"/>
      <c r="I49" s="40">
        <f>PersonalCare[Προβλεπόμενο κόστος]-PersonalCare[Πραγματικό κόστος]</f>
        <v>0</v>
      </c>
    </row>
    <row r="50" spans="1:9" ht="14.1" customHeight="1" x14ac:dyDescent="0.3">
      <c r="A50" s="18" t="s">
        <v>56</v>
      </c>
      <c r="B50" s="31"/>
      <c r="C50" s="31"/>
      <c r="D50" s="31">
        <f>Children[Προβλεπόμενο κόστος]-Children[Πραγματικό κόστος]</f>
        <v>0</v>
      </c>
      <c r="E50" s="2"/>
      <c r="F50" s="1" t="s">
        <v>43</v>
      </c>
      <c r="G50" s="40"/>
      <c r="H50" s="40"/>
      <c r="I50" s="40">
        <f>PersonalCare[Προβλεπόμενο κόστος]-PersonalCare[Πραγματικό κόστος]</f>
        <v>0</v>
      </c>
    </row>
    <row r="51" spans="1:9" ht="14.1" customHeight="1" x14ac:dyDescent="0.3">
      <c r="A51" s="18" t="s">
        <v>58</v>
      </c>
      <c r="B51" s="31"/>
      <c r="C51" s="31"/>
      <c r="D51" s="31">
        <f>Children[Προβλεπόμενο κόστος]-Children[Πραγματικό κόστος]</f>
        <v>0</v>
      </c>
      <c r="E51" s="2"/>
      <c r="F51" s="1" t="s">
        <v>35</v>
      </c>
      <c r="G51" s="40"/>
      <c r="H51" s="40"/>
      <c r="I51" s="40">
        <f>PersonalCare[Προβλεπόμενο κόστος]-PersonalCare[Πραγματικό κόστος]</f>
        <v>0</v>
      </c>
    </row>
    <row r="52" spans="1:9" ht="14.1" customHeight="1" x14ac:dyDescent="0.3">
      <c r="A52" s="18" t="s">
        <v>30</v>
      </c>
      <c r="B52" s="31"/>
      <c r="C52" s="31"/>
      <c r="D52" s="31">
        <f>Children[Προβλεπόμενο κόστος]-Children[Πραγματικό κόστος]</f>
        <v>0</v>
      </c>
      <c r="E52" s="2"/>
      <c r="F52" s="1" t="s">
        <v>55</v>
      </c>
      <c r="G52" s="40"/>
      <c r="H52" s="40"/>
      <c r="I52" s="40">
        <f>PersonalCare[Προβλεπόμενο κόστος]-PersonalCare[Πραγματικό κόστος]</f>
        <v>0</v>
      </c>
    </row>
    <row r="53" spans="1:9" ht="14.1" customHeight="1" x14ac:dyDescent="0.3">
      <c r="A53" s="18" t="s">
        <v>17</v>
      </c>
      <c r="B53" s="31"/>
      <c r="C53" s="31"/>
      <c r="D53" s="31">
        <f>Children[Προβλεπόμενο κόστος]-Children[Πραγματικό κόστος]</f>
        <v>0</v>
      </c>
      <c r="E53" s="2"/>
      <c r="F53" s="1" t="s">
        <v>17</v>
      </c>
      <c r="G53" s="40"/>
      <c r="H53" s="40"/>
      <c r="I53" s="40">
        <f>PersonalCare[Προβλεπόμενο κόστος]-PersonalCare[Πραγματικό κόστος]</f>
        <v>0</v>
      </c>
    </row>
    <row r="54" spans="1:9" ht="14.1" customHeight="1" x14ac:dyDescent="0.3">
      <c r="A54" s="11" t="s">
        <v>77</v>
      </c>
      <c r="B54" s="33">
        <f>SUBTOTAL(109,Children[Προβλεπόμενο κόστος])</f>
        <v>0</v>
      </c>
      <c r="C54" s="33">
        <f>SUBTOTAL(109,Children[Πραγματικό κόστος])</f>
        <v>0</v>
      </c>
      <c r="D54" s="33">
        <f>SUBTOTAL(109,Children[Διαφορά])</f>
        <v>0</v>
      </c>
      <c r="E54" s="2"/>
      <c r="F54" s="22" t="s">
        <v>77</v>
      </c>
      <c r="G54" s="41">
        <f>SUBTOTAL(109,PersonalCare[Προβλεπόμενο κόστος])</f>
        <v>0</v>
      </c>
      <c r="H54" s="41">
        <f>SUBTOTAL(109,PersonalCare[Πραγματικό κόστος])</f>
        <v>0</v>
      </c>
      <c r="I54" s="41">
        <f>SUBTOTAL(109,PersonalCare[Διαφορά])</f>
        <v>0</v>
      </c>
    </row>
    <row r="55" spans="1:9" ht="14.1" customHeight="1" x14ac:dyDescent="0.3">
      <c r="A55" s="51"/>
      <c r="B55" s="51"/>
      <c r="C55" s="51"/>
      <c r="D55" s="51"/>
      <c r="E55" s="2"/>
      <c r="F55" s="55"/>
      <c r="G55" s="55"/>
      <c r="H55" s="55"/>
      <c r="I55" s="55"/>
    </row>
    <row r="56" spans="1:9" ht="14.1" customHeight="1" x14ac:dyDescent="0.3">
      <c r="A56" s="14" t="s">
        <v>52</v>
      </c>
      <c r="B56" s="15" t="s">
        <v>1</v>
      </c>
      <c r="C56" s="15" t="s">
        <v>2</v>
      </c>
      <c r="D56" s="15" t="s">
        <v>3</v>
      </c>
      <c r="E56" s="2"/>
      <c r="F56" s="20" t="s">
        <v>29</v>
      </c>
      <c r="G56" s="15" t="s">
        <v>1</v>
      </c>
      <c r="H56" s="15" t="s">
        <v>2</v>
      </c>
      <c r="I56" s="15" t="s">
        <v>3</v>
      </c>
    </row>
    <row r="57" spans="1:9" ht="14.1" customHeight="1" x14ac:dyDescent="0.3">
      <c r="A57" s="1" t="s">
        <v>59</v>
      </c>
      <c r="B57" s="40"/>
      <c r="C57" s="40"/>
      <c r="D57" s="40">
        <f>Legal[Προβλεπόμενο κόστος]-Legal[Πραγματικό κόστος]</f>
        <v>0</v>
      </c>
      <c r="E57" s="2"/>
      <c r="F57" s="1" t="s">
        <v>0</v>
      </c>
      <c r="G57" s="42"/>
      <c r="H57" s="42"/>
      <c r="I57" s="42">
        <f>Pets[Προβλεπόμενο κόστος]-Pets[Πραγματικό κόστος]</f>
        <v>0</v>
      </c>
    </row>
    <row r="58" spans="1:9" ht="14.1" customHeight="1" x14ac:dyDescent="0.3">
      <c r="A58" s="1" t="s">
        <v>60</v>
      </c>
      <c r="B58" s="40"/>
      <c r="C58" s="40"/>
      <c r="D58" s="40">
        <f>Legal[Προβλεπόμενο κόστος]-Legal[Πραγματικό κόστος]</f>
        <v>0</v>
      </c>
      <c r="E58" s="2"/>
      <c r="F58" s="1" t="s">
        <v>31</v>
      </c>
      <c r="G58" s="42"/>
      <c r="H58" s="42"/>
      <c r="I58" s="42">
        <f>Pets[Προβλεπόμενο κόστος]-Pets[Πραγματικό κόστος]</f>
        <v>0</v>
      </c>
    </row>
    <row r="59" spans="1:9" ht="14.1" customHeight="1" x14ac:dyDescent="0.3">
      <c r="A59" s="5" t="s">
        <v>81</v>
      </c>
      <c r="B59" s="40"/>
      <c r="C59" s="40"/>
      <c r="D59" s="40">
        <f>Legal[Προβλεπόμενο κόστος]-Legal[Πραγματικό κόστος]</f>
        <v>0</v>
      </c>
      <c r="E59" s="2"/>
      <c r="F59" s="1" t="s">
        <v>32</v>
      </c>
      <c r="G59" s="42"/>
      <c r="H59" s="42"/>
      <c r="I59" s="42">
        <f>Pets[Προβλεπόμενο κόστος]-Pets[Πραγματικό κόστος]</f>
        <v>0</v>
      </c>
    </row>
    <row r="60" spans="1:9" ht="14.1" customHeight="1" x14ac:dyDescent="0.3">
      <c r="A60" s="1" t="s">
        <v>17</v>
      </c>
      <c r="B60" s="40"/>
      <c r="C60" s="40"/>
      <c r="D60" s="40">
        <f>Legal[Προβλεπόμενο κόστος]-Legal[Πραγματικό κόστος]</f>
        <v>0</v>
      </c>
      <c r="E60" s="2"/>
      <c r="F60" s="1" t="s">
        <v>30</v>
      </c>
      <c r="G60" s="42"/>
      <c r="H60" s="42"/>
      <c r="I60" s="42">
        <f>Pets[Προβλεπόμενο κόστος]-Pets[Πραγματικό κόστος]</f>
        <v>0</v>
      </c>
    </row>
    <row r="61" spans="1:9" ht="14.1" customHeight="1" x14ac:dyDescent="0.3">
      <c r="A61" s="22" t="s">
        <v>77</v>
      </c>
      <c r="B61" s="41">
        <f>SUBTOTAL(109,Legal[Προβλεπόμενο κόστος])</f>
        <v>0</v>
      </c>
      <c r="C61" s="41">
        <f>SUBTOTAL(109,Legal[Πραγματικό κόστος])</f>
        <v>0</v>
      </c>
      <c r="D61" s="41">
        <f>SUBTOTAL(109,Legal[Διαφορά])</f>
        <v>0</v>
      </c>
      <c r="E61" s="2"/>
      <c r="F61" s="1" t="s">
        <v>17</v>
      </c>
      <c r="G61" s="42"/>
      <c r="H61" s="42"/>
      <c r="I61" s="42">
        <f>Pets[Προβλεπόμενο κόστος]-Pets[Πραγματικό κόστος]</f>
        <v>0</v>
      </c>
    </row>
    <row r="62" spans="1:9" ht="14.1" customHeight="1" x14ac:dyDescent="0.3">
      <c r="A62" s="51"/>
      <c r="B62" s="51"/>
      <c r="C62" s="51"/>
      <c r="D62" s="51"/>
      <c r="E62" s="2"/>
      <c r="F62" s="22" t="s">
        <v>77</v>
      </c>
      <c r="G62" s="43">
        <f>SUBTOTAL(109,Pets[Προβλεπόμενο κόστος])</f>
        <v>0</v>
      </c>
      <c r="H62" s="43">
        <f>SUBTOTAL(109,Pets[Πραγματικό κόστος])</f>
        <v>0</v>
      </c>
      <c r="I62" s="43">
        <f>SUBTOTAL(109,Pets[Διαφορά])</f>
        <v>0</v>
      </c>
    </row>
    <row r="63" spans="1:9" ht="14.1" customHeight="1" x14ac:dyDescent="0.3">
      <c r="A63" s="21" t="s">
        <v>80</v>
      </c>
      <c r="B63" s="15" t="s">
        <v>1</v>
      </c>
      <c r="C63" s="15" t="s">
        <v>2</v>
      </c>
      <c r="D63" s="15" t="s">
        <v>3</v>
      </c>
      <c r="E63" s="2"/>
      <c r="F63" s="51"/>
      <c r="G63" s="51"/>
      <c r="H63" s="51"/>
      <c r="I63" s="51"/>
    </row>
    <row r="64" spans="1:9" ht="14.1" customHeight="1" x14ac:dyDescent="0.3">
      <c r="A64" s="1" t="s">
        <v>64</v>
      </c>
      <c r="B64" s="46"/>
      <c r="C64" s="46"/>
      <c r="D64" s="46">
        <f>Savings[Προβλεπόμενο κόστος]-Savings[Πραγματικό κόστος]</f>
        <v>0</v>
      </c>
      <c r="E64" s="2"/>
      <c r="F64" s="19" t="s">
        <v>66</v>
      </c>
      <c r="G64" s="17" t="s">
        <v>1</v>
      </c>
      <c r="H64" s="17" t="s">
        <v>2</v>
      </c>
      <c r="I64" s="17" t="s">
        <v>3</v>
      </c>
    </row>
    <row r="65" spans="1:9" ht="14.1" customHeight="1" x14ac:dyDescent="0.3">
      <c r="A65" s="1" t="s">
        <v>65</v>
      </c>
      <c r="B65" s="46"/>
      <c r="C65" s="46"/>
      <c r="D65" s="46">
        <f>Savings[Προβλεπόμενο κόστος]-Savings[Πραγματικό κόστος]</f>
        <v>0</v>
      </c>
      <c r="E65" s="2"/>
      <c r="F65" s="2" t="s">
        <v>49</v>
      </c>
      <c r="G65" s="44"/>
      <c r="H65" s="44"/>
      <c r="I65" s="44">
        <f>Gifts[Προβλεπόμενο κόστος]-Gifts[Πραγματικό κόστος]</f>
        <v>0</v>
      </c>
    </row>
    <row r="66" spans="1:9" ht="14.1" customHeight="1" x14ac:dyDescent="0.3">
      <c r="A66" s="1" t="s">
        <v>61</v>
      </c>
      <c r="B66" s="46"/>
      <c r="C66" s="46"/>
      <c r="D66" s="46">
        <f>Savings[Προβλεπόμενο κόστος]-Savings[Πραγματικό κόστος]</f>
        <v>0</v>
      </c>
      <c r="E66" s="2"/>
      <c r="F66" s="2" t="s">
        <v>50</v>
      </c>
      <c r="G66" s="44"/>
      <c r="H66" s="44"/>
      <c r="I66" s="44">
        <f>Gifts[Προβλεπόμενο κόστος]-Gifts[Πραγματικό κόστος]</f>
        <v>0</v>
      </c>
    </row>
    <row r="67" spans="1:9" ht="14.1" customHeight="1" x14ac:dyDescent="0.3">
      <c r="A67" s="1" t="s">
        <v>17</v>
      </c>
      <c r="B67" s="46"/>
      <c r="C67" s="46"/>
      <c r="D67" s="46">
        <f>Savings[Προβλεπόμενο κόστος]-Savings[Πραγματικό κόστος]</f>
        <v>0</v>
      </c>
      <c r="E67" s="2"/>
      <c r="F67" s="2" t="s">
        <v>51</v>
      </c>
      <c r="G67" s="44"/>
      <c r="H67" s="44"/>
      <c r="I67" s="44">
        <f>Gifts[Προβλεπόμενο κόστος]-Gifts[Πραγματικό κόστος]</f>
        <v>0</v>
      </c>
    </row>
    <row r="68" spans="1:9" ht="14.1" customHeight="1" x14ac:dyDescent="0.3">
      <c r="A68" s="22" t="s">
        <v>77</v>
      </c>
      <c r="B68" s="47">
        <f>SUBTOTAL(109,Savings[Προβλεπόμενο κόστος])</f>
        <v>0</v>
      </c>
      <c r="C68" s="47">
        <f>SUBTOTAL(109,Savings[Πραγματικό κόστος])</f>
        <v>0</v>
      </c>
      <c r="D68" s="47">
        <f>SUBTOTAL(109,Savings[Διαφορά])</f>
        <v>0</v>
      </c>
      <c r="E68" s="2"/>
      <c r="F68" s="11" t="s">
        <v>77</v>
      </c>
      <c r="G68" s="45">
        <f>SUBTOTAL(109,Gifts[Προβλεπόμενο κόστος])</f>
        <v>0</v>
      </c>
      <c r="H68" s="45">
        <f>SUBTOTAL(109,Gifts[Πραγματικό κόστος])</f>
        <v>0</v>
      </c>
      <c r="I68" s="45">
        <f>SUBTOTAL(109,Gifts[Διαφορά])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paperSize="9" scale="80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588bf57-8ba0-468c-9088-7d67b55c7039">english</DirectSourceMarket>
    <ApprovalStatus xmlns="b588bf57-8ba0-468c-9088-7d67b55c7039">InProgress</ApprovalStatus>
    <MarketSpecific xmlns="b588bf57-8ba0-468c-9088-7d67b55c7039" xsi:nil="true"/>
    <PrimaryImageGen xmlns="b588bf57-8ba0-468c-9088-7d67b55c7039">true</PrimaryImageGen>
    <ThumbnailAssetId xmlns="b588bf57-8ba0-468c-9088-7d67b55c7039" xsi:nil="true"/>
    <TPFriendlyName xmlns="b588bf57-8ba0-468c-9088-7d67b55c7039">Μηνιαίος οικογενειακός προϋπολογισμός</TPFriendlyName>
    <NumericId xmlns="b588bf57-8ba0-468c-9088-7d67b55c7039">-1</NumericId>
    <BusinessGroup xmlns="b588bf57-8ba0-468c-9088-7d67b55c7039" xsi:nil="true"/>
    <SourceTitle xmlns="b588bf57-8ba0-468c-9088-7d67b55c7039">Monthly family budget</SourceTitle>
    <APEditor xmlns="b588bf57-8ba0-468c-9088-7d67b55c7039">
      <UserInfo>
        <DisplayName>REDMOND\v-luannv</DisplayName>
        <AccountId>192</AccountId>
        <AccountType/>
      </UserInfo>
    </APEditor>
    <OpenTemplate xmlns="b588bf57-8ba0-468c-9088-7d67b55c7039">true</OpenTemplate>
    <UALocComments xmlns="b588bf57-8ba0-468c-9088-7d67b55c7039" xsi:nil="true"/>
    <ParentAssetId xmlns="b588bf57-8ba0-468c-9088-7d67b55c7039" xsi:nil="true"/>
    <IntlLangReviewDate xmlns="b588bf57-8ba0-468c-9088-7d67b55c7039" xsi:nil="true"/>
    <PublishStatusLookup xmlns="b588bf57-8ba0-468c-9088-7d67b55c7039">
      <Value>81661</Value>
      <Value>305527</Value>
    </PublishStatusLookup>
    <LastPublishResultLookup xmlns="b588bf57-8ba0-468c-9088-7d67b55c7039" xsi:nil="true"/>
    <MachineTranslated xmlns="b588bf57-8ba0-468c-9088-7d67b55c7039">false</MachineTranslated>
    <OriginalSourceMarket xmlns="b588bf57-8ba0-468c-9088-7d67b55c7039">english</OriginalSourceMarket>
    <TPInstallLocation xmlns="b588bf57-8ba0-468c-9088-7d67b55c7039">{My Templates}</TPInstallLocation>
    <ClipArtFilename xmlns="b588bf57-8ba0-468c-9088-7d67b55c7039" xsi:nil="true"/>
    <APDescription xmlns="b588bf57-8ba0-468c-9088-7d67b55c7039" xsi:nil="true"/>
    <ContentItem xmlns="b588bf57-8ba0-468c-9088-7d67b55c7039" xsi:nil="true"/>
    <PublishTargets xmlns="b588bf57-8ba0-468c-9088-7d67b55c7039">OfficeOnline</PublishTargets>
    <TimesCloned xmlns="b588bf57-8ba0-468c-9088-7d67b55c7039" xsi:nil="true"/>
    <Provider xmlns="b588bf57-8ba0-468c-9088-7d67b55c7039">EY006220130</Provider>
    <AssetStart xmlns="b588bf57-8ba0-468c-9088-7d67b55c7039">2009-01-02T00:00:00+00:00</AssetStart>
    <LastHandOff xmlns="b588bf57-8ba0-468c-9088-7d67b55c7039" xsi:nil="true"/>
    <AcquiredFrom xmlns="b588bf57-8ba0-468c-9088-7d67b55c7039" xsi:nil="true"/>
    <TPClientViewer xmlns="b588bf57-8ba0-468c-9088-7d67b55c7039">Microsoft Office Excel</TPClientViewer>
    <IsDeleted xmlns="b588bf57-8ba0-468c-9088-7d67b55c7039">false</IsDeleted>
    <TemplateStatus xmlns="b588bf57-8ba0-468c-9088-7d67b55c7039" xsi:nil="true"/>
    <SubmitterId xmlns="b588bf57-8ba0-468c-9088-7d67b55c7039" xsi:nil="true"/>
    <TPExecutable xmlns="b588bf57-8ba0-468c-9088-7d67b55c7039" xsi:nil="true"/>
    <AssetType xmlns="b588bf57-8ba0-468c-9088-7d67b55c7039">TP</AssetType>
    <ApprovalLog xmlns="b588bf57-8ba0-468c-9088-7d67b55c7039" xsi:nil="true"/>
    <CSXUpdate xmlns="b588bf57-8ba0-468c-9088-7d67b55c7039">false</CSXUpdate>
    <CSXSubmissionDate xmlns="b588bf57-8ba0-468c-9088-7d67b55c7039" xsi:nil="true"/>
    <BugNumber xmlns="b588bf57-8ba0-468c-9088-7d67b55c7039" xsi:nil="true"/>
    <TPComponent xmlns="b588bf57-8ba0-468c-9088-7d67b55c7039">EXCELFiles</TPComponent>
    <Milestone xmlns="b588bf57-8ba0-468c-9088-7d67b55c7039" xsi:nil="true"/>
    <OriginAsset xmlns="b588bf57-8ba0-468c-9088-7d67b55c7039" xsi:nil="true"/>
    <AssetId xmlns="b588bf57-8ba0-468c-9088-7d67b55c7039">TP010188408</AssetId>
    <TPLaunchHelpLink xmlns="b588bf57-8ba0-468c-9088-7d67b55c7039" xsi:nil="true"/>
    <TPApplication xmlns="b588bf57-8ba0-468c-9088-7d67b55c7039">Excel</TPApplication>
    <IntlLocPriority xmlns="b588bf57-8ba0-468c-9088-7d67b55c7039" xsi:nil="true"/>
    <PlannedPubDate xmlns="b588bf57-8ba0-468c-9088-7d67b55c7039" xsi:nil="true"/>
    <HandoffToMSDN xmlns="b588bf57-8ba0-468c-9088-7d67b55c7039" xsi:nil="true"/>
    <IntlLangReviewer xmlns="b588bf57-8ba0-468c-9088-7d67b55c7039" xsi:nil="true"/>
    <CrawlForDependencies xmlns="b588bf57-8ba0-468c-9088-7d67b55c7039">false</CrawlForDependencies>
    <TrustLevel xmlns="b588bf57-8ba0-468c-9088-7d67b55c7039">1 Microsoft Managed Content</TrustLevel>
    <IsSearchable xmlns="b588bf57-8ba0-468c-9088-7d67b55c7039">false</IsSearchable>
    <TPNamespace xmlns="b588bf57-8ba0-468c-9088-7d67b55c7039">EXCEL</TPNamespace>
    <Markets xmlns="b588bf57-8ba0-468c-9088-7d67b55c7039"/>
    <UAProjectedTotalWords xmlns="b588bf57-8ba0-468c-9088-7d67b55c7039" xsi:nil="true"/>
    <IntlLangReview xmlns="b588bf57-8ba0-468c-9088-7d67b55c7039" xsi:nil="true"/>
    <OutputCachingOn xmlns="b588bf57-8ba0-468c-9088-7d67b55c7039">false</OutputCachingOn>
    <TPCommandLine xmlns="b588bf57-8ba0-468c-9088-7d67b55c7039">{XL} /t {FilePath}</TPCommandLine>
    <TPAppVersion xmlns="b588bf57-8ba0-468c-9088-7d67b55c7039">11</TPAppVersion>
    <APAuthor xmlns="b588bf57-8ba0-468c-9088-7d67b55c7039">
      <UserInfo>
        <DisplayName>REDMOND\cynvey</DisplayName>
        <AccountId>217</AccountId>
        <AccountType/>
      </UserInfo>
    </APAuthor>
    <EditorialStatus xmlns="b588bf57-8ba0-468c-9088-7d67b55c7039" xsi:nil="true"/>
    <TPLaunchHelpLinkType xmlns="b588bf57-8ba0-468c-9088-7d67b55c7039">Template</TPLaunchHelpLinkType>
    <LastModifiedDateTime xmlns="b588bf57-8ba0-468c-9088-7d67b55c7039" xsi:nil="true"/>
    <UACurrentWords xmlns="b588bf57-8ba0-468c-9088-7d67b55c7039">0</UACurrentWords>
    <UALocRecommendation xmlns="b588bf57-8ba0-468c-9088-7d67b55c7039">Localize</UALocRecommendation>
    <ArtSampleDocs xmlns="b588bf57-8ba0-468c-9088-7d67b55c7039" xsi:nil="true"/>
    <UANotes xmlns="b588bf57-8ba0-468c-9088-7d67b55c7039">SEO Pilot 2008. O14_beta1</UANotes>
    <ShowIn xmlns="b588bf57-8ba0-468c-9088-7d67b55c7039">Show everywhere</ShowIn>
    <CSXHash xmlns="b588bf57-8ba0-468c-9088-7d67b55c7039" xsi:nil="true"/>
    <VoteCount xmlns="b588bf57-8ba0-468c-9088-7d67b55c7039" xsi:nil="true"/>
    <CSXSubmissionMarket xmlns="b588bf57-8ba0-468c-9088-7d67b55c7039" xsi:nil="true"/>
    <DSATActionTaken xmlns="b588bf57-8ba0-468c-9088-7d67b55c7039" xsi:nil="true"/>
    <AssetExpire xmlns="b588bf57-8ba0-468c-9088-7d67b55c7039">2029-05-12T00:00:00+00:00</AssetExpire>
    <Manager xmlns="b588bf57-8ba0-468c-9088-7d67b55c7039" xsi:nil="true"/>
    <LegacyData xmlns="b588bf57-8ba0-468c-9088-7d67b55c7039" xsi:nil="true"/>
    <Downloads xmlns="b588bf57-8ba0-468c-9088-7d67b55c7039">0</Downloads>
    <OOCacheId xmlns="b588bf57-8ba0-468c-9088-7d67b55c7039" xsi:nil="true"/>
    <PolicheckWords xmlns="b588bf57-8ba0-468c-9088-7d67b55c7039" xsi:nil="true"/>
    <FriendlyTitle xmlns="b588bf57-8ba0-468c-9088-7d67b55c7039" xsi:nil="true"/>
    <TemplateTemplateType xmlns="b588bf57-8ba0-468c-9088-7d67b55c7039">Excel - Macro 12 Default</TemplateTemplateType>
    <EditorialTags xmlns="b588bf57-8ba0-468c-9088-7d67b55c7039" xsi:nil="true"/>
    <Providers xmlns="b588bf57-8ba0-468c-9088-7d67b55c7039" xsi:nil="true"/>
    <LocManualTestRequired xmlns="b588bf57-8ba0-468c-9088-7d67b55c7039" xsi:nil="true"/>
    <LocLastLocAttemptVersionLookup xmlns="b588bf57-8ba0-468c-9088-7d67b55c7039">56631</LocLastLocAttemptVersionLookup>
    <LocOverallHandbackStatusLookup xmlns="b588bf57-8ba0-468c-9088-7d67b55c7039" xsi:nil="true"/>
    <LocProcessedForMarketsLookup xmlns="b588bf57-8ba0-468c-9088-7d67b55c7039" xsi:nil="true"/>
    <LocRecommendedHandoff xmlns="b588bf57-8ba0-468c-9088-7d67b55c7039" xsi:nil="true"/>
    <RecommendationsModifier xmlns="b588bf57-8ba0-468c-9088-7d67b55c7039" xsi:nil="true"/>
    <LocOverallPublishStatusLookup xmlns="b588bf57-8ba0-468c-9088-7d67b55c7039" xsi:nil="true"/>
    <LocPublishedLinkedAssetsLookup xmlns="b588bf57-8ba0-468c-9088-7d67b55c7039" xsi:nil="true"/>
    <TaxCatchAll xmlns="b588bf57-8ba0-468c-9088-7d67b55c7039"/>
    <LocNewPublishedVersionLookup xmlns="b588bf57-8ba0-468c-9088-7d67b55c7039" xsi:nil="true"/>
    <LocProcessedForHandoffsLookup xmlns="b588bf57-8ba0-468c-9088-7d67b55c7039" xsi:nil="true"/>
    <LocalizationTagsTaxHTField0 xmlns="b588bf57-8ba0-468c-9088-7d67b55c7039">
      <Terms xmlns="http://schemas.microsoft.com/office/infopath/2007/PartnerControls"/>
    </LocalizationTagsTaxHTField0>
    <ScenarioTagsTaxHTField0 xmlns="b588bf57-8ba0-468c-9088-7d67b55c7039">
      <Terms xmlns="http://schemas.microsoft.com/office/infopath/2007/PartnerControls"/>
    </ScenarioTagsTaxHTField0>
    <LocOverallLocStatusLookup xmlns="b588bf57-8ba0-468c-9088-7d67b55c7039" xsi:nil="true"/>
    <LocOverallPreviewStatusLookup xmlns="b588bf57-8ba0-468c-9088-7d67b55c7039" xsi:nil="true"/>
    <LocPublishedDependentAssetsLookup xmlns="b588bf57-8ba0-468c-9088-7d67b55c7039" xsi:nil="true"/>
    <BlockPublish xmlns="b588bf57-8ba0-468c-9088-7d67b55c7039" xsi:nil="true"/>
    <InternalTagsTaxHTField0 xmlns="b588bf57-8ba0-468c-9088-7d67b55c7039">
      <Terms xmlns="http://schemas.microsoft.com/office/infopath/2007/PartnerControls"/>
    </InternalTagsTaxHTField0>
    <LocComments xmlns="b588bf57-8ba0-468c-9088-7d67b55c7039" xsi:nil="true"/>
    <CampaignTagsTaxHTField0 xmlns="b588bf57-8ba0-468c-9088-7d67b55c7039">
      <Terms xmlns="http://schemas.microsoft.com/office/infopath/2007/PartnerControls"/>
    </CampaignTagsTaxHTField0>
    <FeatureTagsTaxHTField0 xmlns="b588bf57-8ba0-468c-9088-7d67b55c7039">
      <Terms xmlns="http://schemas.microsoft.com/office/infopath/2007/PartnerControls"/>
    </FeatureTagsTaxHTField0>
    <LocLastLocAttemptVersionTypeLookup xmlns="b588bf57-8ba0-468c-9088-7d67b55c7039" xsi:nil="true"/>
    <OriginalRelease xmlns="b588bf57-8ba0-468c-9088-7d67b55c7039">14</OriginalRelease>
    <LocMarketGroupTiers2 xmlns="b588bf57-8ba0-468c-9088-7d67b55c70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E4F5FC-44F0-4122-A103-6E5E972CBDA2}"/>
</file>

<file path=customXml/itemProps2.xml><?xml version="1.0" encoding="utf-8"?>
<ds:datastoreItem xmlns:ds="http://schemas.openxmlformats.org/officeDocument/2006/customXml" ds:itemID="{D8C7A343-1C0C-4B9C-ABBE-539862249D49}"/>
</file>

<file path=customXml/itemProps3.xml><?xml version="1.0" encoding="utf-8"?>
<ds:datastoreItem xmlns:ds="http://schemas.openxmlformats.org/officeDocument/2006/customXml" ds:itemID="{6843A13A-C5B6-4DD9-91D1-4E95EA4AB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Μηνιαίος οικογ. προϋπολογισμός</vt:lpstr>
      <vt:lpstr>'Μηνιαίος οικογ. προϋπολογισμός'!Print_Area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2012-05-25T11:05:12Z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12;#427;#Template 14;#393;#Excel 14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0</vt:r8>
  </property>
  <property fmtid="{D5CDD505-2E9C-101B-9397-08002B2CF9AE}" pid="10" name="Order">
    <vt:r8>12485900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