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7E101751-CF8B-45B6-8E66-71CF8E69CAFA}" xr6:coauthVersionLast="31" xr6:coauthVersionMax="36" xr10:uidLastSave="{00000000-0000-0000-0000-000000000000}"/>
  <bookViews>
    <workbookView xWindow="930" yWindow="0" windowWidth="21600" windowHeight="8325" xr2:uid="{00000000-000D-0000-FFFF-FFFF00000000}"/>
  </bookViews>
  <sheets>
    <sheet name="Έναρξη" sheetId="2" r:id="rId1"/>
    <sheet name="Προϋπολογ. μάρκετινγκ καναλιού" sheetId="1" r:id="rId2"/>
  </sheets>
  <definedNames>
    <definedName name="_xlnm.Print_Titles" localSheetId="1">'Προϋπολογ. μάρκετινγκ καναλιού'!$3:$3</definedName>
  </definedNames>
  <calcPr calcId="179017"/>
</workbook>
</file>

<file path=xl/calcChain.xml><?xml version="1.0" encoding="utf-8"?>
<calcChain xmlns="http://schemas.openxmlformats.org/spreadsheetml/2006/main">
  <c r="Q44" i="1" l="1"/>
  <c r="Q43" i="1"/>
  <c r="Q3" i="1"/>
  <c r="I8" i="1" l="1"/>
  <c r="E65" i="1"/>
  <c r="F65" i="1"/>
  <c r="G65" i="1"/>
  <c r="H65" i="1"/>
  <c r="I65" i="1"/>
  <c r="J65" i="1"/>
  <c r="K65" i="1"/>
  <c r="L65" i="1"/>
  <c r="M65" i="1"/>
  <c r="N65" i="1"/>
  <c r="O65" i="1"/>
  <c r="D65" i="1"/>
  <c r="E59" i="1"/>
  <c r="F59" i="1"/>
  <c r="G59" i="1"/>
  <c r="H59" i="1"/>
  <c r="I59" i="1"/>
  <c r="J59" i="1"/>
  <c r="K59" i="1"/>
  <c r="L59" i="1"/>
  <c r="M59" i="1"/>
  <c r="N59" i="1"/>
  <c r="O59" i="1"/>
  <c r="D59" i="1"/>
  <c r="E30" i="1"/>
  <c r="F30" i="1"/>
  <c r="G30" i="1"/>
  <c r="H30" i="1"/>
  <c r="I30" i="1"/>
  <c r="J30" i="1"/>
  <c r="K30" i="1"/>
  <c r="L30" i="1"/>
  <c r="M30" i="1"/>
  <c r="N30" i="1"/>
  <c r="O30" i="1"/>
  <c r="D30" i="1"/>
  <c r="D37" i="1" l="1"/>
  <c r="D38" i="1"/>
  <c r="D39" i="1" l="1"/>
  <c r="Q64" i="1"/>
  <c r="Q63" i="1"/>
  <c r="Q62" i="1"/>
  <c r="Q65" i="1" s="1"/>
  <c r="Q58" i="1"/>
  <c r="Q57" i="1"/>
  <c r="Q56" i="1"/>
  <c r="Q51" i="1"/>
  <c r="Q50" i="1"/>
  <c r="Q42" i="1"/>
  <c r="Q36" i="1"/>
  <c r="Q35" i="1"/>
  <c r="Q34" i="1"/>
  <c r="Q29" i="1"/>
  <c r="Q28" i="1"/>
  <c r="Q27" i="1"/>
  <c r="Q30" i="1" s="1"/>
  <c r="Q23" i="1"/>
  <c r="Q22" i="1"/>
  <c r="Q21" i="1"/>
  <c r="Q16" i="1"/>
  <c r="Q14" i="1"/>
  <c r="N5" i="1"/>
  <c r="O52" i="1"/>
  <c r="O53" i="1" s="1"/>
  <c r="N52" i="1"/>
  <c r="N53" i="1" s="1"/>
  <c r="M52" i="1"/>
  <c r="M53" i="1" s="1"/>
  <c r="L52" i="1"/>
  <c r="L53" i="1" s="1"/>
  <c r="K52" i="1"/>
  <c r="K53" i="1" s="1"/>
  <c r="J52" i="1"/>
  <c r="J53" i="1" s="1"/>
  <c r="I52" i="1"/>
  <c r="I53" i="1" s="1"/>
  <c r="H52" i="1"/>
  <c r="H53" i="1" s="1"/>
  <c r="G52" i="1"/>
  <c r="G53" i="1" s="1"/>
  <c r="F52" i="1"/>
  <c r="F53" i="1" s="1"/>
  <c r="E52" i="1"/>
  <c r="E53" i="1" s="1"/>
  <c r="D52" i="1"/>
  <c r="D53" i="1" s="1"/>
  <c r="O45" i="1"/>
  <c r="O46" i="1" s="1"/>
  <c r="N45" i="1"/>
  <c r="N46" i="1" s="1"/>
  <c r="M45" i="1"/>
  <c r="M46" i="1" s="1"/>
  <c r="L45" i="1"/>
  <c r="L46" i="1" s="1"/>
  <c r="K45" i="1"/>
  <c r="K46" i="1" s="1"/>
  <c r="J45" i="1"/>
  <c r="J46" i="1" s="1"/>
  <c r="I45" i="1"/>
  <c r="I46" i="1" s="1"/>
  <c r="H45" i="1"/>
  <c r="H46" i="1" s="1"/>
  <c r="G45" i="1"/>
  <c r="G46" i="1" s="1"/>
  <c r="F45" i="1"/>
  <c r="F46" i="1" s="1"/>
  <c r="E45" i="1"/>
  <c r="E46" i="1" s="1"/>
  <c r="D45" i="1"/>
  <c r="O38" i="1"/>
  <c r="N38" i="1"/>
  <c r="M38" i="1"/>
  <c r="L38" i="1"/>
  <c r="K38" i="1"/>
  <c r="J38" i="1"/>
  <c r="I38" i="1"/>
  <c r="H38" i="1"/>
  <c r="G38" i="1"/>
  <c r="F38" i="1"/>
  <c r="E38" i="1"/>
  <c r="O37" i="1"/>
  <c r="N37" i="1"/>
  <c r="M37" i="1"/>
  <c r="L37" i="1"/>
  <c r="K37" i="1"/>
  <c r="J37" i="1"/>
  <c r="I37" i="1"/>
  <c r="H37" i="1"/>
  <c r="G37" i="1"/>
  <c r="F37" i="1"/>
  <c r="E37" i="1"/>
  <c r="O20" i="1"/>
  <c r="O24" i="1" s="1"/>
  <c r="N20" i="1"/>
  <c r="N24" i="1" s="1"/>
  <c r="M20" i="1"/>
  <c r="M24" i="1" s="1"/>
  <c r="L20" i="1"/>
  <c r="L24" i="1" s="1"/>
  <c r="K20" i="1"/>
  <c r="K24" i="1" s="1"/>
  <c r="J20" i="1"/>
  <c r="J24" i="1" s="1"/>
  <c r="I20" i="1"/>
  <c r="I24" i="1" s="1"/>
  <c r="H20" i="1"/>
  <c r="H24" i="1" s="1"/>
  <c r="G20" i="1"/>
  <c r="G24" i="1" s="1"/>
  <c r="F20" i="1"/>
  <c r="F24" i="1" s="1"/>
  <c r="E20" i="1"/>
  <c r="E24" i="1" s="1"/>
  <c r="D20" i="1"/>
  <c r="D24" i="1" s="1"/>
  <c r="O15" i="1"/>
  <c r="N15" i="1"/>
  <c r="M15" i="1"/>
  <c r="L15" i="1"/>
  <c r="K15" i="1"/>
  <c r="J15" i="1"/>
  <c r="I15" i="1"/>
  <c r="H15" i="1"/>
  <c r="G15" i="1"/>
  <c r="F15" i="1"/>
  <c r="E15" i="1"/>
  <c r="D15" i="1"/>
  <c r="O13" i="1"/>
  <c r="O17" i="1" s="1"/>
  <c r="N13" i="1"/>
  <c r="N17" i="1" s="1"/>
  <c r="N31" i="1" s="1"/>
  <c r="M13" i="1"/>
  <c r="M17" i="1" s="1"/>
  <c r="L13" i="1"/>
  <c r="L17" i="1" s="1"/>
  <c r="K13" i="1"/>
  <c r="K17" i="1" s="1"/>
  <c r="J13" i="1"/>
  <c r="J17" i="1" s="1"/>
  <c r="I13" i="1"/>
  <c r="H13" i="1"/>
  <c r="G13" i="1"/>
  <c r="G17" i="1" s="1"/>
  <c r="F13" i="1"/>
  <c r="F17" i="1" s="1"/>
  <c r="E13" i="1"/>
  <c r="E17" i="1" s="1"/>
  <c r="D13" i="1"/>
  <c r="D17" i="1" s="1"/>
  <c r="O8" i="1"/>
  <c r="N8" i="1"/>
  <c r="M8" i="1"/>
  <c r="L8" i="1"/>
  <c r="K8" i="1"/>
  <c r="J8" i="1"/>
  <c r="H8" i="1"/>
  <c r="G8" i="1"/>
  <c r="F8" i="1"/>
  <c r="E8" i="1"/>
  <c r="D8" i="1"/>
  <c r="O6" i="1"/>
  <c r="O7" i="1" s="1"/>
  <c r="N6" i="1"/>
  <c r="N7" i="1" s="1"/>
  <c r="M6" i="1"/>
  <c r="M7" i="1" s="1"/>
  <c r="L6" i="1"/>
  <c r="L7" i="1" s="1"/>
  <c r="K6" i="1"/>
  <c r="K7" i="1" s="1"/>
  <c r="J6" i="1"/>
  <c r="J7" i="1" s="1"/>
  <c r="I6" i="1"/>
  <c r="I7" i="1" s="1"/>
  <c r="I9" i="1" s="1"/>
  <c r="H6" i="1"/>
  <c r="H7" i="1" s="1"/>
  <c r="H9" i="1" s="1"/>
  <c r="G6" i="1"/>
  <c r="G7" i="1" s="1"/>
  <c r="G9" i="1" s="1"/>
  <c r="F6" i="1"/>
  <c r="F7" i="1" s="1"/>
  <c r="F9" i="1" s="1"/>
  <c r="E6" i="1"/>
  <c r="E7" i="1" s="1"/>
  <c r="E9" i="1" s="1"/>
  <c r="D6" i="1"/>
  <c r="D7" i="1" s="1"/>
  <c r="D9" i="1" s="1"/>
  <c r="O5" i="1"/>
  <c r="M5" i="1"/>
  <c r="L5" i="1"/>
  <c r="K5" i="1"/>
  <c r="J5" i="1"/>
  <c r="I5" i="1"/>
  <c r="H5" i="1"/>
  <c r="G5" i="1"/>
  <c r="F5" i="1"/>
  <c r="E5" i="1"/>
  <c r="D5" i="1"/>
  <c r="Q59" i="1" l="1"/>
  <c r="H17" i="1"/>
  <c r="L9" i="1"/>
  <c r="D46" i="1"/>
  <c r="D67" i="1" s="1"/>
  <c r="Q45" i="1"/>
  <c r="Q46" i="1" s="1"/>
  <c r="Q8" i="1"/>
  <c r="K9" i="1"/>
  <c r="O9" i="1"/>
  <c r="J9" i="1"/>
  <c r="N9" i="1"/>
  <c r="M9" i="1"/>
  <c r="I17" i="1"/>
  <c r="H39" i="1"/>
  <c r="L39" i="1"/>
  <c r="F39" i="1"/>
  <c r="J39" i="1"/>
  <c r="N39" i="1"/>
  <c r="N67" i="1" s="1"/>
  <c r="G39" i="1"/>
  <c r="K39" i="1"/>
  <c r="O39" i="1"/>
  <c r="E39" i="1"/>
  <c r="I39" i="1"/>
  <c r="M39" i="1"/>
  <c r="K31" i="1"/>
  <c r="D31" i="1"/>
  <c r="H31" i="1"/>
  <c r="L31" i="1"/>
  <c r="O31" i="1"/>
  <c r="E31" i="1"/>
  <c r="M31" i="1"/>
  <c r="G31" i="1"/>
  <c r="F31" i="1"/>
  <c r="J31" i="1"/>
  <c r="Q52" i="1"/>
  <c r="Q53" i="1" s="1"/>
  <c r="Q37" i="1"/>
  <c r="Q38" i="1"/>
  <c r="Q7" i="1"/>
  <c r="Q20" i="1"/>
  <c r="Q24" i="1" s="1"/>
  <c r="Q13" i="1"/>
  <c r="Q15" i="1"/>
  <c r="Q39" i="1" l="1"/>
  <c r="Q9" i="1"/>
  <c r="Q17" i="1"/>
  <c r="J67" i="1"/>
  <c r="I31" i="1"/>
  <c r="I67" i="1" s="1"/>
  <c r="L67" i="1"/>
  <c r="M67" i="1"/>
  <c r="O67" i="1"/>
  <c r="K67" i="1"/>
  <c r="F67" i="1"/>
  <c r="G67" i="1"/>
  <c r="E67" i="1"/>
  <c r="H67" i="1"/>
  <c r="Q31" i="1" l="1"/>
  <c r="Q67" i="1"/>
</calcChain>
</file>

<file path=xl/sharedStrings.xml><?xml version="1.0" encoding="utf-8"?>
<sst xmlns="http://schemas.openxmlformats.org/spreadsheetml/2006/main" count="219" uniqueCount="89">
  <si>
    <t>ΠΛΗΡΟΦΟΡΙΕΣ ΓΙΑ ΑΥΤΟ ΤΟ ΠΡΟΤΥΠΟ</t>
  </si>
  <si>
    <t>Χρησιμοποιήστε αυτό το πρότυπο για να δημιουργήσετε προϋπολογισμό μάρκετινγκ καναλιού.</t>
  </si>
  <si>
    <t>Εισαγάγετε τις προβλεπόμενες πωλήσεις για κάθε μήνα και άλλες λεπτομέρειες στους πίνακες.</t>
  </si>
  <si>
    <t>Τα σύνολα υπολογίζονται αυτόματα και τα γραφήματα sparkline ενημερώνονται.</t>
  </si>
  <si>
    <t>Σημείωση: </t>
  </si>
  <si>
    <t>Στη στήλη A στο φύλλο εργασίας "ΠΡΟΫΠΟΛΟΓΙΣΜΟΣ ΜΑΡΚΕΤΙΝΓΚ ΚΑΝΑΛΙΟΥ"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</si>
  <si>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Για να μάθετε περισσότερα για τους πίνακες, πατήστε το πλήκτρο SHIFT και, στη συνέχεια, F10 μέσα σε έναν πίνακα, επιλέξτε "ΠΙΝΑΚΑΣ" και, στη συνέχεια, επιλέξτε "ΕΝΑΛΛΑΚΤΙΚΟ ΚΕΙΜΕΝΟ".</t>
  </si>
  <si>
    <t>Δημιουργήστε προϋπολογισμό μάρκετινγκ καναλιού σε αυτό το φύλλο εργασίας. Ο τίτλος αυτού του φύλλου εργασίας βρίσκεται στο κελί στα δεξιά. Σε κελιά σε αυτή τη στήλη βρίσκονται χρήσιμες οδηγίες. Πατήστε το κάτω βέλος για να ξεκινήσετε. Ο τίτλος αυτού του φύλλου εργασίας βρίσκεται στο κελί στα δεξιά.</t>
  </si>
  <si>
    <t>Η ετικέτα "Τιμή" και οι ετικέτες των μηνών βρίσκονται σε αυτή τη γραμμή στα κελιά C2 έως Ο2 και η ετικέτα "Σύνολο" στο κελί Q2.</t>
  </si>
  <si>
    <t>Η ετικέτα "Σύνολο προβλεπόμενων πωλήσεων" βρίσκεται στο κελί στα δεξιά. Εισαγάγετε τις προβλεπόμενες πωλήσεις για κάθε μήνα στα κελιά D3 έως Ο3. Το σύνολο υπολογίζεται αυτόματα στο κελί Q3.</t>
  </si>
  <si>
    <t>Εισαγάγετε λεπτομέρειες στον πίνακα "Προσωπικό" που ξεκινάει στο κελί στα δεξιά. Το σύνολο προσωπικού για κάθε μήνα υπολογίζεται αυτόματα στο τέλος του πίνακα και το ετήσιο σύνολο στο κελί Q9. Το γράφημα sparkline ενημερώνεται στο κελί S9. Η επόμενη οδηγία βρίσκεται στο κελί A10.</t>
  </si>
  <si>
    <t>Εισαγάγετε λεπτομέρειες στον πίνακα "Άμεσο μάρκετινγκ" που ξεκινάει στο κελί στα δεξιά. Το σύνολο τηλεμάρκετινγκ για κάθε μήνα υπολογίζεται αυτόματα στο τέλος του πίνακα και το ετήσιο σύνολο στο κελί Q17. Το γράφημα sparkline ενημερώνεται στο κελί S17. Η επόμενη οδηγία βρίσκεται στο κελί A18.</t>
  </si>
  <si>
    <t>Εισαγάγετε λεπτομέρειες στον πίνακα "Μάρκετινγκ Internet" που ξεκινάει στο κελί στα δεξιά. Το σύνολο μάρκετινγκ Internet για κάθε μήνα υπολογίζεται αυτόματα στο τέλος του πίνακα και το ετήσιο σύνολο στο κελί Q24. Το γράφημα sparkline ενημερώνεται στο κελί S24. Η επόμενη οδηγία βρίσκεται στο κελί A25.</t>
  </si>
  <si>
    <t>Εισαγάγετε λεπτομέρειες στον πίνακα "Άμεση αλληλογραφία" που ξεκινάει στο κελί στα δεξιά. Το σύνολο άμεσης αλληλογραφίας για κάθε μήνα υπολογίζεται αυτόματα στο τέλος του πίνακα και το ετήσιο σύνολο στο κελί Q30. Η επόμενη οδηγία βρίσκεται στο κελί A31.</t>
  </si>
  <si>
    <t>Το σύνολο άμεσου μάρκετινγκ υπολογίζεται αυτόματα σε αυτή τη γραμμή στα κελιά D31 έως O31 και το ετήσιο σύνολο στο κελί Q31. Το γράφημα sparkline ενημερώνεται στο κελί S31.</t>
  </si>
  <si>
    <t>Εισαγάγετε λεπτομέρειες στον πίνακα "Αντιπρόσωποι και μεσίτες" που ξεκινάει στο κελί στα δεξιά. Το σύνολο αντιπροσώπων και μεσιτών για κάθε μήνα υπολογίζεται αυτόματα στο τέλος του πίνακα και το ετήσιο σύνολο στο κελί Q39. Το γράφημα sparkline ενημερώνεται στο κελί S39. Η επόμενη οδηγία βρίσκεται στο κελί A40.</t>
  </si>
  <si>
    <t>Εισαγάγετε λεπτομέρειες στον πίνακα "Διανομείς" που ξεκινάει στο κελί στα δεξιά. Το σύνολο διανομέων για κάθε μήνα υπολογίζεται αυτόματα στο τέλος του πίνακα και το ετήσιο σύνολο στο κελί Q46. Το γράφημα sparkline ενημερώνεται στο κελί S46. Η επόμενη οδηγία βρίσκεται στο κελί A47.</t>
  </si>
  <si>
    <t>Εισαγάγετε λεπτομέρειες στον πίνακα "Καταστήματα λιανικής πώλησης" που ξεκινάει στο κελί στα δεξιά. Το σύνολο καταστημάτων λιανικής πώλησης για κάθε μήνα υπολογίζεται αυτόματα στο τέλος του πίνακα και το ετήσιο σύνολο στο κελί Q53. Το γράφημα sparkline ενημερώνεται στο κελί S53. Η επόμενη οδηγία βρίσκεται στο κελί A54.</t>
  </si>
  <si>
    <t>Εισαγάγετε λεπτομέρειες στον πίνακα "Απόκτηση και διατήρηση πελατών" που ξεκινάει στο κελί στα δεξιά. Το σύνολο στοιχείων απόκτησης και διατήρησης πελατών για κάθε μήνα υπολογίζεται αυτόματα στο τέλος του πίνακα και το ετήσιο σύνολο στο κελί Q59. Το γράφημα sparkline ενημερώνεται στο κελί S59. Η επόμενη οδηγία βρίσκεται στο κελί A60.</t>
  </si>
  <si>
    <t>Εισαγάγετε λεπτομέρειες στον πίνακα "Άλλα έξοδα" που ξεκινάει στο κελί στα δεξιά. Το σύνολο άλλων εξόδων για κάθε μήνα υπολογίζεται αυτόματα στο τέλος του πίνακα και το ετήσιο σύνολο στο κελί Q65. Το γράφημα sparkline ενημερώνεται στο κελί S65. Η επόμενη οδηγία βρίσκεται στο κελί A67.</t>
  </si>
  <si>
    <t>Το σύνολο προϋπολογισμού μάρκετινγκ υπολογίζεται αυτόματα για κάθε μήνα σε αυτή τη γραμμή στα κελιά D67 έως O67 και το ετήσιο σύνολο στο κελί Q67. Το γράφημα sparkline ενημερώνεται στο κελί S67.</t>
  </si>
  <si>
    <t>ΠΡΟΫΠΟΛΟΓΙΣΜΟΣ ΜΑΡΚΕΤΙΝΓΚ ΚΑΝΑΛΙΟΥ</t>
  </si>
  <si>
    <t xml:space="preserve"> </t>
  </si>
  <si>
    <t>Στοιχεία προσωπικού</t>
  </si>
  <si>
    <t>ΠΡΟΣΩΠΙΚΟ (% ΣΥΝΟΛΙΚΩΝ ΠΩΛΗΣΕΩΝ)</t>
  </si>
  <si>
    <t>Ανθρώπινο δυναμικό – Σύνολο ατόμων</t>
  </si>
  <si>
    <t>Ανθρώπινο δυναμικό – Κόστος</t>
  </si>
  <si>
    <t>Προμήθεια</t>
  </si>
  <si>
    <t>Στοιχεία άμεσου μάρκετινγκ</t>
  </si>
  <si>
    <t>ΑΜΕΣΟ ΜΑΡΚΕΤΙΝΓΚ (% ΣΥΝΟΛΙΚΩΝ ΠΩΛΗΣΕΩΝ)</t>
  </si>
  <si>
    <t>Τηλεμάρκετινγκ (% απευθείας πωλήσεων)</t>
  </si>
  <si>
    <t>Υποστήριξη υποδομής</t>
  </si>
  <si>
    <t>Εκπαίδευση</t>
  </si>
  <si>
    <t>Στοιχεία μάρκετινγκ Internet</t>
  </si>
  <si>
    <t>Μάρκετινγκ Internet (% απευθείας πωλήσεων)</t>
  </si>
  <si>
    <t>Ανάπτυξη τοποθεσίας Web (εφάπαξ κόστος)</t>
  </si>
  <si>
    <t>Φιλοξενία</t>
  </si>
  <si>
    <t>Υποστήριξη και συντήρηση</t>
  </si>
  <si>
    <t xml:space="preserve"> Στοιχεία άμεσης αλληλογραφίας</t>
  </si>
  <si>
    <r>
      <t xml:space="preserve">Άμεση αλληλογραφία </t>
    </r>
    <r>
      <rPr>
        <sz val="11"/>
        <color theme="1" tint="0.14999847407452621"/>
        <rFont val="Century Gothic"/>
        <family val="2"/>
        <scheme val="minor"/>
      </rPr>
      <t>(% απευθείας πωλήσεων)</t>
    </r>
  </si>
  <si>
    <t>Υλικό</t>
  </si>
  <si>
    <t>Ταχυδρομικά τέλη</t>
  </si>
  <si>
    <t>Στοιχεία αντιπροσώπων/μεσιτών</t>
  </si>
  <si>
    <t>ΑΝΤΙΠΡΟΣΩΠΟΙ/ΜΕΣΙΤΕΣ (% ΣΥΝΟΛΙΚΩΝ ΠΩΛΗΣΕΩΝ)</t>
  </si>
  <si>
    <t>Επικοινωνία</t>
  </si>
  <si>
    <t>Προωθητικές ενέργειες</t>
  </si>
  <si>
    <t>Εκπτώσεις</t>
  </si>
  <si>
    <t>Προμήθεια (% πωλήσεων αντιπροσώπων)</t>
  </si>
  <si>
    <t>Στοιχεία διανομέων</t>
  </si>
  <si>
    <t>ΔΙΑΝΟΜΕΙΣ (% ΣΥΝΟΛΙΚΩΝ ΠΩΛΗΣΕΩΝ)</t>
  </si>
  <si>
    <t>Προμήθεια/Εκπτώσεις (% πωλήσεων διανομέων)</t>
  </si>
  <si>
    <t>Στοιχεία καταστημάτων λιανικής πώλησης</t>
  </si>
  <si>
    <t>ΚΑΤΑΣΤΗΜΑΤΑ ΛΙΑΝΙΚΗΣ ΠΩΛΗΣΗΣ (% ΣΥΝΟΛΙΚΩΝ ΠΩΛΗΣΕΩΝ)</t>
  </si>
  <si>
    <t>Προμήθεια/Εκπτώσεις (% πωλήσεων καταστημάτων λιανικής πώλησης)</t>
  </si>
  <si>
    <t>Στοιχεία απόκτησης και διατήρησης πελατών</t>
  </si>
  <si>
    <t>ΑΠΟΚΤΗΣΗ ΚΑΙ ΔΙΑΤΗΡΗΣΗ ΠΕΛΑΤΩΝ</t>
  </si>
  <si>
    <t>Ανθρώπινο δυναμικό</t>
  </si>
  <si>
    <t>Προωθητικές ενέργειες / Κουπόνια</t>
  </si>
  <si>
    <t xml:space="preserve">Στοιχεία άλλων εξόδων </t>
  </si>
  <si>
    <t>ΑΛΛΑ ΕΞΟΔΑ</t>
  </si>
  <si>
    <t>Ταξίδια</t>
  </si>
  <si>
    <t>Υποδομή (υπολογιστής, τηλέφωνο κ.λπ.)</t>
  </si>
  <si>
    <t>Υποστήριξη καναλιού</t>
  </si>
  <si>
    <t>ΣΥΝΟΛΟ ΠΡΟΫΠΟΛΟΓΙΣΜΟΥ ΜΑΡΚΕΤΙΝΓΚ:</t>
  </si>
  <si>
    <t>Τιμή</t>
  </si>
  <si>
    <t>Μήνας 1</t>
  </si>
  <si>
    <t>Μήνας 2</t>
  </si>
  <si>
    <t>Μήνας 3</t>
  </si>
  <si>
    <t>Μήνας 4</t>
  </si>
  <si>
    <t>Μήνας 5</t>
  </si>
  <si>
    <t>Μήνας 6</t>
  </si>
  <si>
    <t>Μήνας 7</t>
  </si>
  <si>
    <t>Μήνας 8</t>
  </si>
  <si>
    <t>Μήνας 9</t>
  </si>
  <si>
    <t>Μήνας 10</t>
  </si>
  <si>
    <t>Μήνας 11</t>
  </si>
  <si>
    <t>Μήνας 12</t>
  </si>
  <si>
    <t>Σύνολο</t>
  </si>
  <si>
    <t>ΣΥΝΟΛΟ ΠΡΟΒΛΕΠΟΜΕΝΩΝ ΠΩΛΗΣΕΩΝ (000) €</t>
  </si>
  <si>
    <t>Σύνολο προσωπικού (000) €</t>
  </si>
  <si>
    <t>Σύνολο τηλεμάρκετινγκ (000) €</t>
  </si>
  <si>
    <t>Σύνολο μάρκετινγκ Internet (000) €</t>
  </si>
  <si>
    <t>Σύνολο άμεσης αλληλογραφίας (000) €</t>
  </si>
  <si>
    <t>Σύνολο άμεσου μάρκετινγκ (000) €</t>
  </si>
  <si>
    <t>Σύνολο αντιπροσώπων/μεσιτών (000) €</t>
  </si>
  <si>
    <t>Σύνολο διανομέων (000) €</t>
  </si>
  <si>
    <t>Σύνολο καταστημάτων λιανικής πώλησης (000) €</t>
  </si>
  <si>
    <t>Σύνολο στοιχείων απόκτησης και διατήρησης πελατών (000) €</t>
  </si>
  <si>
    <t>Σύνολο άλλων εξόδων (000)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</si>
</sst>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61" x14ac:knownFonts="1">
    <font>
      <sz val="10"/>
      <color theme="1" tint="0.14996795556505021"/>
      <name val="Tahoma"/>
      <family val="2"/>
    </font>
    <font>
      <sz val="11"/>
      <color theme="1" tint="0.14999847407452621"/>
      <name val="Century Gothic"/>
      <family val="2"/>
      <scheme val="minor"/>
    </font>
    <font>
      <sz val="11"/>
      <color theme="1" tint="0.14999847407452621"/>
      <name val="Century Gothic"/>
      <family val="2"/>
      <scheme val="major"/>
    </font>
    <font>
      <b/>
      <sz val="12"/>
      <color theme="1" tint="0.14999847407452621"/>
      <name val="Century Gothic"/>
      <family val="2"/>
      <scheme val="major"/>
    </font>
    <font>
      <b/>
      <sz val="14"/>
      <color theme="1" tint="0.14999847407452621"/>
      <name val="Century Gothic"/>
      <family val="2"/>
      <scheme val="major"/>
    </font>
    <font>
      <b/>
      <sz val="18"/>
      <color theme="1" tint="0.14999847407452621"/>
      <name val="Century Gothic"/>
      <family val="2"/>
      <scheme val="major"/>
    </font>
    <font>
      <b/>
      <i/>
      <sz val="18"/>
      <color theme="1" tint="0.14999847407452621"/>
      <name val="Century Gothic"/>
      <family val="2"/>
      <scheme val="major"/>
    </font>
    <font>
      <sz val="10"/>
      <color theme="1" tint="0.14999847407452621"/>
      <name val="Century Gothic"/>
      <family val="2"/>
      <scheme val="minor"/>
    </font>
    <font>
      <i/>
      <sz val="10"/>
      <color theme="1" tint="0.14999847407452621"/>
      <name val="Century Gothic"/>
      <family val="2"/>
      <scheme val="minor"/>
    </font>
    <font>
      <sz val="11.5"/>
      <color theme="1" tint="0.14999847407452621"/>
      <name val="Century Gothic"/>
      <family val="2"/>
      <scheme val="minor"/>
    </font>
    <font>
      <sz val="11.5"/>
      <color theme="0"/>
      <name val="Century Gothic"/>
      <family val="2"/>
      <scheme val="major"/>
    </font>
    <font>
      <sz val="11.5"/>
      <color theme="1" tint="0.14999847407452621"/>
      <name val="Century Gothic"/>
      <family val="2"/>
      <scheme val="major"/>
    </font>
    <font>
      <sz val="11"/>
      <color theme="4"/>
      <name val="Century Gothic"/>
      <family val="2"/>
      <scheme val="major"/>
    </font>
    <font>
      <sz val="11.5"/>
      <color theme="4"/>
      <name val="Century Gothic"/>
      <family val="2"/>
      <scheme val="minor"/>
    </font>
    <font>
      <sz val="11.5"/>
      <color theme="4"/>
      <name val="Century Gothic"/>
      <family val="2"/>
      <scheme val="major"/>
    </font>
    <font>
      <sz val="11.5"/>
      <color theme="4" tint="-0.249977111117893"/>
      <name val="Century Gothic"/>
      <family val="2"/>
      <scheme val="major"/>
    </font>
    <font>
      <sz val="11"/>
      <color theme="0"/>
      <name val="Century Gothic"/>
      <family val="2"/>
      <scheme val="major"/>
    </font>
    <font>
      <sz val="11"/>
      <color theme="5"/>
      <name val="Century Gothic"/>
      <family val="2"/>
      <scheme val="major"/>
    </font>
    <font>
      <b/>
      <i/>
      <sz val="12"/>
      <color theme="5"/>
      <name val="Century Gothic"/>
      <family val="2"/>
      <scheme val="major"/>
    </font>
    <font>
      <b/>
      <sz val="12"/>
      <color theme="5"/>
      <name val="Century Gothic"/>
      <family val="2"/>
      <scheme val="major"/>
    </font>
    <font>
      <sz val="11.5"/>
      <color theme="5"/>
      <name val="Century Gothic"/>
      <family val="2"/>
      <scheme val="major"/>
    </font>
    <font>
      <sz val="11"/>
      <color theme="9"/>
      <name val="Century Gothic"/>
      <family val="2"/>
      <scheme val="major"/>
    </font>
    <font>
      <b/>
      <sz val="11"/>
      <color theme="5"/>
      <name val="Century Gothic"/>
      <family val="2"/>
      <scheme val="major"/>
    </font>
    <font>
      <b/>
      <sz val="11"/>
      <color theme="0"/>
      <name val="Century Gothic"/>
      <family val="2"/>
      <scheme val="major"/>
    </font>
    <font>
      <b/>
      <sz val="11.5"/>
      <color theme="5"/>
      <name val="Century Gothic"/>
      <family val="2"/>
      <scheme val="major"/>
    </font>
    <font>
      <b/>
      <sz val="11.5"/>
      <color theme="0"/>
      <name val="Century Gothic"/>
      <family val="2"/>
      <scheme val="major"/>
    </font>
    <font>
      <b/>
      <sz val="11.5"/>
      <color theme="4"/>
      <name val="Century Gothic"/>
      <family val="2"/>
      <scheme val="major"/>
    </font>
    <font>
      <sz val="12"/>
      <color theme="1" tint="0.14999847407452621"/>
      <name val="Century Gothic"/>
      <family val="2"/>
      <scheme val="minor"/>
    </font>
    <font>
      <b/>
      <sz val="12"/>
      <color theme="0"/>
      <name val="Century Gothic"/>
      <family val="2"/>
      <scheme val="minor"/>
    </font>
    <font>
      <b/>
      <sz val="12"/>
      <color theme="0"/>
      <name val="Century Gothic"/>
      <family val="2"/>
      <scheme val="major"/>
    </font>
    <font>
      <b/>
      <sz val="10"/>
      <color theme="1" tint="0.14999847407452621"/>
      <name val="Century Gothic"/>
      <family val="2"/>
      <scheme val="minor"/>
    </font>
    <font>
      <b/>
      <sz val="48"/>
      <color theme="4"/>
      <name val="Century Gothic"/>
      <family val="2"/>
      <scheme val="major"/>
    </font>
    <font>
      <b/>
      <sz val="11.5"/>
      <color theme="4"/>
      <name val="Century Gothic"/>
      <family val="2"/>
      <scheme val="minor"/>
    </font>
    <font>
      <sz val="11"/>
      <color theme="0"/>
      <name val="Century Gothic"/>
      <family val="2"/>
      <scheme val="minor"/>
    </font>
    <font>
      <b/>
      <sz val="16"/>
      <color theme="0"/>
      <name val="Arial"/>
      <family val="2"/>
    </font>
    <font>
      <sz val="11"/>
      <color theme="1" tint="0.14996795556505021"/>
      <name val="Calibri"/>
      <family val="2"/>
    </font>
    <font>
      <b/>
      <sz val="11"/>
      <color theme="1" tint="0.14996795556505021"/>
      <name val="Calibri"/>
      <family val="2"/>
    </font>
    <font>
      <sz val="11"/>
      <color theme="0"/>
      <name val="Calibri"/>
      <family val="2"/>
    </font>
    <font>
      <b/>
      <sz val="18"/>
      <color theme="0"/>
      <name val="Century Gothic"/>
      <family val="2"/>
      <scheme val="major"/>
    </font>
    <font>
      <sz val="10"/>
      <color theme="0"/>
      <name val="Century Gothic"/>
      <family val="2"/>
      <scheme val="minor"/>
    </font>
    <font>
      <sz val="11.5"/>
      <color theme="0"/>
      <name val="Century Gothic"/>
      <family val="2"/>
      <scheme val="minor"/>
    </font>
    <font>
      <sz val="12"/>
      <color theme="0"/>
      <name val="Century Gothic"/>
      <family val="2"/>
      <scheme val="minor"/>
    </font>
    <font>
      <sz val="12"/>
      <color theme="4"/>
      <name val="Century Gothic"/>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1" tint="0.14996795556505021"/>
      <name val="Tahoma"/>
      <family val="2"/>
    </font>
    <font>
      <i/>
      <sz val="11"/>
      <color rgb="FF7F7F7F"/>
      <name val="Tahoma"/>
      <family val="2"/>
    </font>
    <font>
      <sz val="11"/>
      <color rgb="FF006100"/>
      <name val="Tahoma"/>
      <family val="2"/>
    </font>
    <font>
      <sz val="11"/>
      <color theme="3"/>
      <name val="Tahoma"/>
      <family val="2"/>
    </font>
    <font>
      <sz val="11"/>
      <color theme="4"/>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26"/>
      <color theme="4"/>
      <name val="Tahoma"/>
      <family val="2"/>
    </font>
    <font>
      <b/>
      <sz val="11"/>
      <color theme="1"/>
      <name val="Tahoma"/>
      <family val="2"/>
    </font>
    <font>
      <sz val="11"/>
      <color rgb="FFFF0000"/>
      <name val="Tahoma"/>
      <family val="2"/>
    </font>
  </fonts>
  <fills count="3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39994506668294322"/>
      </bottom>
      <diagonal/>
    </border>
    <border>
      <left/>
      <right/>
      <top/>
      <bottom style="medium">
        <color theme="4" tint="0.79998168889431442"/>
      </bottom>
      <diagonal/>
    </border>
    <border>
      <left/>
      <right/>
      <top style="medium">
        <color theme="8"/>
      </top>
      <bottom style="medium">
        <color theme="5"/>
      </bottom>
      <diagonal/>
    </border>
    <border>
      <left/>
      <right/>
      <top style="medium">
        <color theme="4"/>
      </top>
      <bottom style="medium">
        <color theme="4"/>
      </bottom>
      <diagonal/>
    </border>
    <border>
      <left/>
      <right/>
      <top/>
      <bottom style="thin">
        <color theme="2" tint="-0.249977111117893"/>
      </bottom>
      <diagonal/>
    </border>
    <border>
      <left/>
      <right/>
      <top style="thin">
        <color theme="2" tint="-0.249977111117893"/>
      </top>
      <bottom style="hair">
        <color theme="2" tint="-0.249977111117893"/>
      </bottom>
      <diagonal/>
    </border>
    <border>
      <left/>
      <right/>
      <top style="hair">
        <color theme="2" tint="-0.249977111117893"/>
      </top>
      <bottom style="hair">
        <color theme="2" tint="-0.249977111117893"/>
      </bottom>
      <diagonal/>
    </border>
    <border>
      <left/>
      <right/>
      <top/>
      <bottom style="hair">
        <color theme="2" tint="-0.249977111117893"/>
      </bottom>
      <diagonal/>
    </border>
    <border>
      <left/>
      <right/>
      <top/>
      <bottom style="thin">
        <color theme="6"/>
      </bottom>
      <diagonal/>
    </border>
    <border>
      <left/>
      <right/>
      <top/>
      <bottom style="hair">
        <color theme="6"/>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right/>
      <top/>
      <bottom style="thin">
        <color theme="2"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8" fillId="0" borderId="0" applyNumberFormat="0" applyFill="0" applyBorder="0" applyAlignment="0" applyProtection="0"/>
    <xf numFmtId="0" fontId="51" fillId="0" borderId="0" applyNumberFormat="0" applyFill="0" applyBorder="0" applyAlignment="0" applyProtection="0"/>
    <xf numFmtId="0" fontId="44" fillId="4" borderId="1" applyNumberFormat="0" applyProtection="0">
      <alignment vertical="center"/>
    </xf>
    <xf numFmtId="0" fontId="52" fillId="2" borderId="2" applyNumberFormat="0" applyProtection="0">
      <alignment vertical="center"/>
    </xf>
    <xf numFmtId="43" fontId="48" fillId="0" borderId="0" applyFont="0" applyFill="0" applyBorder="0" applyAlignment="0" applyProtection="0"/>
    <xf numFmtId="41" fontId="48" fillId="0" borderId="0" applyFont="0" applyFill="0" applyBorder="0" applyAlignment="0" applyProtection="0"/>
    <xf numFmtId="165" fontId="48" fillId="0" borderId="0" applyFont="0" applyFill="0" applyBorder="0" applyAlignment="0" applyProtection="0"/>
    <xf numFmtId="164" fontId="48" fillId="0" borderId="0" applyFont="0" applyFill="0" applyBorder="0" applyAlignment="0" applyProtection="0"/>
    <xf numFmtId="9" fontId="48" fillId="0" borderId="0" applyFont="0" applyFill="0" applyBorder="0" applyAlignment="0" applyProtection="0"/>
    <xf numFmtId="0" fontId="53" fillId="0" borderId="0" applyNumberFormat="0" applyFill="0" applyBorder="0" applyAlignment="0" applyProtection="0"/>
    <xf numFmtId="0" fontId="50" fillId="8" borderId="0" applyNumberFormat="0" applyBorder="0" applyAlignment="0" applyProtection="0"/>
    <xf numFmtId="0" fontId="45" fillId="9" borderId="0" applyNumberFormat="0" applyBorder="0" applyAlignment="0" applyProtection="0"/>
    <xf numFmtId="0" fontId="56" fillId="10" borderId="0" applyNumberFormat="0" applyBorder="0" applyAlignment="0" applyProtection="0"/>
    <xf numFmtId="0" fontId="54" fillId="11" borderId="15" applyNumberFormat="0" applyAlignment="0" applyProtection="0"/>
    <xf numFmtId="0" fontId="57" fillId="12" borderId="16" applyNumberFormat="0" applyAlignment="0" applyProtection="0"/>
    <xf numFmtId="0" fontId="46" fillId="12" borderId="15" applyNumberFormat="0" applyAlignment="0" applyProtection="0"/>
    <xf numFmtId="0" fontId="55" fillId="0" borderId="17" applyNumberFormat="0" applyFill="0" applyAlignment="0" applyProtection="0"/>
    <xf numFmtId="0" fontId="47" fillId="13" borderId="18" applyNumberFormat="0" applyAlignment="0" applyProtection="0"/>
    <xf numFmtId="0" fontId="60" fillId="0" borderId="0" applyNumberFormat="0" applyFill="0" applyBorder="0" applyAlignment="0" applyProtection="0"/>
    <xf numFmtId="0" fontId="48" fillId="14" borderId="19" applyNumberFormat="0" applyFont="0" applyAlignment="0" applyProtection="0"/>
    <xf numFmtId="0" fontId="49" fillId="0" borderId="0" applyNumberFormat="0" applyFill="0" applyBorder="0" applyAlignment="0" applyProtection="0"/>
    <xf numFmtId="0" fontId="59" fillId="0" borderId="20" applyNumberFormat="0" applyFill="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4"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cellStyleXfs>
  <cellXfs count="114">
    <xf numFmtId="0" fontId="0" fillId="0" borderId="0" xfId="0"/>
    <xf numFmtId="0" fontId="1" fillId="0" borderId="0" xfId="0" applyFont="1" applyFill="1" applyBorder="1"/>
    <xf numFmtId="0" fontId="5" fillId="0" borderId="0" xfId="0" applyFont="1" applyFill="1" applyBorder="1"/>
    <xf numFmtId="0" fontId="7" fillId="0" borderId="0" xfId="0" applyFont="1" applyFill="1" applyBorder="1"/>
    <xf numFmtId="0" fontId="9" fillId="0" borderId="0" xfId="0" applyFont="1" applyFill="1" applyBorder="1"/>
    <xf numFmtId="0" fontId="1" fillId="0" borderId="0" xfId="0" applyFont="1" applyFill="1" applyBorder="1" applyAlignment="1">
      <alignment horizontal="right"/>
    </xf>
    <xf numFmtId="0" fontId="12" fillId="0" borderId="0" xfId="0" applyFont="1" applyFill="1" applyBorder="1"/>
    <xf numFmtId="2" fontId="1" fillId="0" borderId="0" xfId="0" applyNumberFormat="1" applyFont="1" applyFill="1" applyBorder="1" applyAlignment="1">
      <alignment horizontal="right"/>
    </xf>
    <xf numFmtId="0" fontId="1" fillId="0" borderId="0" xfId="0" applyFont="1" applyFill="1" applyBorder="1" applyAlignment="1"/>
    <xf numFmtId="9" fontId="3" fillId="0" borderId="0" xfId="0" applyNumberFormat="1" applyFont="1" applyFill="1" applyBorder="1" applyAlignment="1">
      <alignment horizontal="right"/>
    </xf>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4" fontId="14" fillId="0" borderId="0" xfId="0" applyNumberFormat="1" applyFont="1" applyFill="1" applyBorder="1" applyAlignment="1">
      <alignment horizontal="right"/>
    </xf>
    <xf numFmtId="0" fontId="9" fillId="0" borderId="0" xfId="0" applyFont="1" applyFill="1" applyBorder="1" applyAlignment="1"/>
    <xf numFmtId="0" fontId="13" fillId="0" borderId="0" xfId="0" applyFont="1" applyFill="1" applyBorder="1" applyAlignment="1"/>
    <xf numFmtId="4" fontId="16" fillId="0" borderId="0" xfId="0" applyNumberFormat="1" applyFont="1" applyFill="1" applyBorder="1" applyAlignment="1">
      <alignment horizontal="right"/>
    </xf>
    <xf numFmtId="9" fontId="19" fillId="0" borderId="0" xfId="0" applyNumberFormat="1" applyFont="1" applyFill="1" applyBorder="1" applyAlignment="1">
      <alignment horizontal="right"/>
    </xf>
    <xf numFmtId="0" fontId="1" fillId="0" borderId="3" xfId="0" applyFont="1" applyFill="1" applyBorder="1"/>
    <xf numFmtId="0" fontId="20" fillId="0" borderId="0" xfId="0" applyFont="1" applyFill="1" applyBorder="1" applyAlignment="1">
      <alignment horizontal="right" vertical="center"/>
    </xf>
    <xf numFmtId="0" fontId="7" fillId="7" borderId="0" xfId="0" applyFont="1" applyFill="1" applyBorder="1"/>
    <xf numFmtId="4" fontId="7" fillId="7" borderId="0" xfId="0" applyNumberFormat="1" applyFont="1" applyFill="1" applyBorder="1" applyAlignment="1">
      <alignment horizontal="right"/>
    </xf>
    <xf numFmtId="4" fontId="2" fillId="7" borderId="0" xfId="0" applyNumberFormat="1" applyFont="1" applyFill="1" applyBorder="1" applyAlignment="1"/>
    <xf numFmtId="0" fontId="2" fillId="7" borderId="0" xfId="0" applyFont="1" applyFill="1" applyBorder="1" applyAlignment="1"/>
    <xf numFmtId="4" fontId="11" fillId="7" borderId="0" xfId="0" applyNumberFormat="1" applyFont="1" applyFill="1" applyBorder="1" applyAlignment="1"/>
    <xf numFmtId="0" fontId="11" fillId="7" borderId="0" xfId="0" applyFont="1" applyFill="1" applyBorder="1" applyAlignment="1"/>
    <xf numFmtId="0" fontId="14" fillId="7" borderId="0" xfId="0" applyFont="1" applyFill="1" applyBorder="1" applyAlignment="1"/>
    <xf numFmtId="4" fontId="15" fillId="7" borderId="0" xfId="0" applyNumberFormat="1" applyFont="1" applyFill="1" applyBorder="1"/>
    <xf numFmtId="0" fontId="17" fillId="0" borderId="5" xfId="2" applyFont="1" applyFill="1" applyBorder="1" applyAlignment="1">
      <alignment vertical="center"/>
    </xf>
    <xf numFmtId="0" fontId="7" fillId="0" borderId="6" xfId="0" applyFont="1" applyFill="1" applyBorder="1" applyAlignment="1">
      <alignment horizontal="left"/>
    </xf>
    <xf numFmtId="0" fontId="7" fillId="0" borderId="6" xfId="0" applyFont="1" applyFill="1" applyBorder="1" applyAlignment="1">
      <alignment horizontal="right"/>
    </xf>
    <xf numFmtId="0" fontId="7" fillId="0" borderId="0" xfId="0" applyFont="1" applyFill="1" applyBorder="1" applyAlignment="1">
      <alignment horizontal="left"/>
    </xf>
    <xf numFmtId="4" fontId="7" fillId="7" borderId="0" xfId="0" applyNumberFormat="1" applyFont="1" applyFill="1" applyBorder="1"/>
    <xf numFmtId="0" fontId="7" fillId="0" borderId="7" xfId="0" applyFont="1" applyFill="1" applyBorder="1" applyAlignment="1">
      <alignment horizontal="left"/>
    </xf>
    <xf numFmtId="4" fontId="7" fillId="0" borderId="7" xfId="0" applyNumberFormat="1" applyFont="1" applyFill="1" applyBorder="1" applyAlignment="1">
      <alignment horizontal="right"/>
    </xf>
    <xf numFmtId="0" fontId="8" fillId="7" borderId="0" xfId="0" applyFont="1" applyFill="1" applyBorder="1"/>
    <xf numFmtId="4" fontId="7" fillId="0" borderId="8" xfId="0" applyNumberFormat="1" applyFont="1" applyFill="1" applyBorder="1" applyAlignment="1">
      <alignment horizontal="right"/>
    </xf>
    <xf numFmtId="9" fontId="19" fillId="0" borderId="5" xfId="0" applyNumberFormat="1" applyFont="1" applyFill="1" applyBorder="1" applyAlignment="1">
      <alignment horizontal="right" vertical="center"/>
    </xf>
    <xf numFmtId="0" fontId="7" fillId="0" borderId="8" xfId="0" applyFont="1" applyFill="1" applyBorder="1" applyAlignment="1">
      <alignment horizontal="left"/>
    </xf>
    <xf numFmtId="0" fontId="7" fillId="0" borderId="8" xfId="0" applyFont="1" applyFill="1" applyBorder="1" applyAlignment="1">
      <alignment horizontal="right"/>
    </xf>
    <xf numFmtId="9" fontId="7" fillId="0" borderId="8" xfId="0" applyNumberFormat="1" applyFont="1" applyFill="1" applyBorder="1" applyAlignment="1">
      <alignment horizontal="right"/>
    </xf>
    <xf numFmtId="0" fontId="7" fillId="0" borderId="8" xfId="0" applyFont="1" applyFill="1" applyBorder="1" applyAlignment="1">
      <alignment horizontal="left" indent="1"/>
    </xf>
    <xf numFmtId="0" fontId="7" fillId="0" borderId="0" xfId="0" applyFont="1" applyFill="1" applyBorder="1" applyAlignment="1">
      <alignment horizontal="left" indent="1"/>
    </xf>
    <xf numFmtId="0" fontId="7" fillId="0" borderId="7" xfId="0" applyFont="1" applyFill="1" applyBorder="1" applyAlignment="1">
      <alignment horizontal="left" indent="1"/>
    </xf>
    <xf numFmtId="0" fontId="7" fillId="0" borderId="7" xfId="0" applyFont="1" applyFill="1" applyBorder="1" applyAlignment="1">
      <alignment horizontal="right"/>
    </xf>
    <xf numFmtId="9" fontId="7" fillId="0" borderId="6" xfId="0" applyNumberFormat="1" applyFont="1" applyFill="1" applyBorder="1" applyAlignment="1">
      <alignment horizontal="right"/>
    </xf>
    <xf numFmtId="0" fontId="18" fillId="0" borderId="5" xfId="0" applyFont="1" applyFill="1" applyBorder="1" applyAlignment="1">
      <alignment horizontal="right" vertical="center"/>
    </xf>
    <xf numFmtId="0" fontId="7" fillId="0" borderId="0" xfId="0" applyFont="1" applyFill="1" applyBorder="1" applyAlignment="1">
      <alignment horizontal="right" vertical="center"/>
    </xf>
    <xf numFmtId="0" fontId="22" fillId="0" borderId="5" xfId="2" applyFont="1" applyFill="1" applyBorder="1" applyAlignment="1">
      <alignment vertical="center"/>
    </xf>
    <xf numFmtId="0" fontId="22" fillId="0" borderId="5" xfId="2" applyFont="1" applyFill="1" applyBorder="1" applyAlignment="1"/>
    <xf numFmtId="4" fontId="24" fillId="0" borderId="0" xfId="0" applyNumberFormat="1" applyFont="1" applyFill="1" applyBorder="1" applyAlignment="1">
      <alignment horizontal="right" vertical="center"/>
    </xf>
    <xf numFmtId="4" fontId="25" fillId="0" borderId="0" xfId="0" applyNumberFormat="1" applyFont="1" applyFill="1" applyBorder="1" applyAlignment="1">
      <alignment horizontal="right"/>
    </xf>
    <xf numFmtId="4" fontId="26" fillId="7" borderId="0" xfId="0" applyNumberFormat="1" applyFont="1" applyFill="1" applyBorder="1" applyAlignment="1">
      <alignment horizontal="right"/>
    </xf>
    <xf numFmtId="0" fontId="27" fillId="0" borderId="0" xfId="0" applyFont="1" applyFill="1" applyBorder="1" applyAlignment="1">
      <alignment horizontal="right" vertical="center"/>
    </xf>
    <xf numFmtId="2" fontId="29" fillId="3" borderId="4" xfId="0" applyNumberFormat="1" applyFont="1" applyFill="1" applyBorder="1" applyAlignment="1">
      <alignment horizontal="right" vertical="center"/>
    </xf>
    <xf numFmtId="2" fontId="27" fillId="3" borderId="4" xfId="0" applyNumberFormat="1" applyFont="1" applyFill="1" applyBorder="1" applyAlignment="1">
      <alignment horizontal="right" vertical="center"/>
    </xf>
    <xf numFmtId="0" fontId="27" fillId="3" borderId="4" xfId="0" applyFont="1" applyFill="1" applyBorder="1" applyAlignment="1">
      <alignment horizontal="right" vertical="center"/>
    </xf>
    <xf numFmtId="0" fontId="25" fillId="6" borderId="0" xfId="0" applyFont="1" applyFill="1" applyBorder="1" applyAlignment="1">
      <alignment horizontal="left" vertical="center"/>
    </xf>
    <xf numFmtId="0" fontId="30" fillId="0" borderId="6" xfId="0" applyFont="1" applyFill="1" applyBorder="1" applyAlignment="1">
      <alignment horizontal="right"/>
    </xf>
    <xf numFmtId="0" fontId="30" fillId="0" borderId="7" xfId="0" applyFont="1" applyFill="1" applyBorder="1" applyAlignment="1">
      <alignment horizontal="right"/>
    </xf>
    <xf numFmtId="10" fontId="30" fillId="0" borderId="0" xfId="0" applyNumberFormat="1" applyFont="1" applyFill="1" applyBorder="1" applyAlignment="1">
      <alignment horizontal="right"/>
    </xf>
    <xf numFmtId="10" fontId="30" fillId="0" borderId="7" xfId="0" applyNumberFormat="1" applyFont="1" applyFill="1" applyBorder="1" applyAlignment="1">
      <alignment horizontal="right"/>
    </xf>
    <xf numFmtId="0" fontId="30" fillId="0" borderId="0" xfId="0" applyFont="1" applyFill="1" applyBorder="1" applyAlignment="1">
      <alignment horizontal="right"/>
    </xf>
    <xf numFmtId="0" fontId="30" fillId="0" borderId="8" xfId="0" applyFont="1" applyFill="1" applyBorder="1" applyAlignment="1">
      <alignment horizontal="right"/>
    </xf>
    <xf numFmtId="3" fontId="12"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21" fillId="0" borderId="0" xfId="0" applyFont="1" applyFill="1" applyBorder="1" applyAlignment="1">
      <alignment vertical="center"/>
    </xf>
    <xf numFmtId="3" fontId="26" fillId="0" borderId="0" xfId="0" applyNumberFormat="1" applyFont="1" applyFill="1" applyBorder="1" applyAlignment="1">
      <alignment horizontal="right" vertical="center"/>
    </xf>
    <xf numFmtId="4" fontId="4" fillId="7" borderId="9" xfId="0" applyNumberFormat="1" applyFont="1" applyFill="1" applyBorder="1" applyAlignment="1">
      <alignment horizontal="right"/>
    </xf>
    <xf numFmtId="4" fontId="4" fillId="7" borderId="9" xfId="0" applyNumberFormat="1" applyFont="1" applyFill="1" applyBorder="1"/>
    <xf numFmtId="0" fontId="6" fillId="7" borderId="9" xfId="0" applyFont="1" applyFill="1" applyBorder="1"/>
    <xf numFmtId="4" fontId="7" fillId="7" borderId="10" xfId="0" applyNumberFormat="1" applyFont="1" applyFill="1" applyBorder="1" applyAlignment="1">
      <alignment horizontal="right"/>
    </xf>
    <xf numFmtId="4" fontId="7" fillId="7" borderId="10" xfId="0" applyNumberFormat="1" applyFont="1" applyFill="1" applyBorder="1"/>
    <xf numFmtId="0" fontId="7" fillId="7" borderId="10" xfId="0" applyFont="1" applyFill="1" applyBorder="1"/>
    <xf numFmtId="0" fontId="8" fillId="7" borderId="10" xfId="0" applyFont="1" applyFill="1" applyBorder="1"/>
    <xf numFmtId="4" fontId="4" fillId="7" borderId="10" xfId="0" applyNumberFormat="1" applyFont="1" applyFill="1" applyBorder="1" applyAlignment="1">
      <alignment horizontal="right"/>
    </xf>
    <xf numFmtId="4" fontId="4" fillId="7" borderId="10" xfId="0" applyNumberFormat="1" applyFont="1" applyFill="1" applyBorder="1"/>
    <xf numFmtId="0" fontId="6" fillId="7" borderId="10" xfId="0" applyFont="1" applyFill="1" applyBorder="1"/>
    <xf numFmtId="0" fontId="31" fillId="0" borderId="0" xfId="1" applyFont="1" applyFill="1" applyBorder="1" applyAlignment="1">
      <alignment horizontal="left" vertical="center"/>
    </xf>
    <xf numFmtId="0" fontId="23" fillId="6" borderId="0" xfId="3" applyFont="1" applyFill="1" applyBorder="1" applyAlignment="1">
      <alignment vertical="center"/>
    </xf>
    <xf numFmtId="0" fontId="23" fillId="6" borderId="0" xfId="3" applyFont="1" applyFill="1" applyBorder="1">
      <alignment vertical="center"/>
    </xf>
    <xf numFmtId="4" fontId="23" fillId="6" borderId="0" xfId="3" applyNumberFormat="1" applyFont="1" applyFill="1" applyBorder="1">
      <alignment vertical="center"/>
    </xf>
    <xf numFmtId="0" fontId="28" fillId="3" borderId="12" xfId="0" applyFont="1" applyFill="1" applyBorder="1" applyAlignment="1">
      <alignment horizontal="right" vertical="center"/>
    </xf>
    <xf numFmtId="0" fontId="28" fillId="3" borderId="13" xfId="0" applyFont="1" applyFill="1" applyBorder="1" applyAlignment="1">
      <alignment horizontal="right" vertical="center"/>
    </xf>
    <xf numFmtId="0" fontId="22" fillId="5" borderId="0" xfId="0" applyFont="1" applyFill="1" applyBorder="1" applyAlignment="1">
      <alignment vertical="center"/>
    </xf>
    <xf numFmtId="4" fontId="22" fillId="5" borderId="0" xfId="0" applyNumberFormat="1" applyFont="1" applyFill="1" applyBorder="1" applyAlignment="1">
      <alignment vertical="center"/>
    </xf>
    <xf numFmtId="0" fontId="22" fillId="5" borderId="0" xfId="0" applyFont="1" applyFill="1" applyBorder="1" applyAlignment="1">
      <alignment horizontal="right" vertical="center"/>
    </xf>
    <xf numFmtId="4" fontId="22" fillId="5" borderId="0" xfId="0" applyNumberFormat="1" applyFont="1" applyFill="1" applyBorder="1" applyAlignment="1">
      <alignment horizontal="right" vertical="center"/>
    </xf>
    <xf numFmtId="0" fontId="23" fillId="6" borderId="12" xfId="0" applyFont="1" applyFill="1" applyBorder="1" applyAlignment="1">
      <alignment vertical="center"/>
    </xf>
    <xf numFmtId="0" fontId="23" fillId="6" borderId="12" xfId="0" applyFont="1" applyFill="1" applyBorder="1" applyAlignment="1">
      <alignment horizontal="right" vertical="center"/>
    </xf>
    <xf numFmtId="3" fontId="23" fillId="6" borderId="12" xfId="0" applyNumberFormat="1" applyFont="1" applyFill="1" applyBorder="1" applyAlignment="1">
      <alignment horizontal="right" vertical="center"/>
    </xf>
    <xf numFmtId="4" fontId="26" fillId="7" borderId="14" xfId="0" applyNumberFormat="1" applyFont="1" applyFill="1" applyBorder="1" applyAlignment="1">
      <alignment horizontal="right"/>
    </xf>
    <xf numFmtId="4" fontId="11" fillId="7" borderId="14" xfId="0" applyNumberFormat="1" applyFont="1" applyFill="1" applyBorder="1" applyAlignment="1"/>
    <xf numFmtId="0" fontId="11" fillId="7" borderId="14" xfId="0" applyFont="1" applyFill="1" applyBorder="1" applyAlignment="1"/>
    <xf numFmtId="4" fontId="4" fillId="7" borderId="0" xfId="0" applyNumberFormat="1" applyFont="1" applyFill="1" applyBorder="1" applyAlignment="1">
      <alignment horizontal="right"/>
    </xf>
    <xf numFmtId="4" fontId="32" fillId="7" borderId="0" xfId="0" applyNumberFormat="1" applyFont="1" applyFill="1" applyBorder="1" applyAlignment="1">
      <alignment horizontal="right"/>
    </xf>
    <xf numFmtId="4" fontId="32" fillId="0" borderId="0" xfId="0" applyNumberFormat="1" applyFont="1" applyFill="1" applyBorder="1" applyAlignment="1">
      <alignment horizontal="right"/>
    </xf>
    <xf numFmtId="4" fontId="4" fillId="7" borderId="0" xfId="0" applyNumberFormat="1" applyFont="1" applyFill="1" applyBorder="1"/>
    <xf numFmtId="2" fontId="27" fillId="3" borderId="13" xfId="0" applyNumberFormat="1" applyFont="1" applyFill="1" applyBorder="1" applyAlignment="1">
      <alignment horizontal="right" vertical="center"/>
    </xf>
    <xf numFmtId="0" fontId="6" fillId="7" borderId="0" xfId="0" applyFont="1" applyFill="1" applyBorder="1"/>
    <xf numFmtId="0" fontId="28" fillId="7" borderId="0" xfId="0" applyFont="1" applyFill="1" applyBorder="1" applyAlignment="1">
      <alignment horizontal="right" vertical="center"/>
    </xf>
    <xf numFmtId="0" fontId="34" fillId="3" borderId="0" xfId="3" applyFont="1" applyFill="1" applyBorder="1" applyAlignment="1">
      <alignment horizontal="center"/>
    </xf>
    <xf numFmtId="0" fontId="35" fillId="0" borderId="0" xfId="0" applyFont="1" applyAlignment="1">
      <alignment vertical="center" wrapText="1"/>
    </xf>
    <xf numFmtId="0" fontId="36" fillId="0" borderId="0" xfId="0" applyFont="1" applyAlignment="1">
      <alignment vertical="center" wrapText="1"/>
    </xf>
    <xf numFmtId="0" fontId="33" fillId="0" borderId="0" xfId="0" applyFont="1" applyFill="1" applyBorder="1" applyAlignment="1">
      <alignment wrapText="1"/>
    </xf>
    <xf numFmtId="0" fontId="37" fillId="0" borderId="0" xfId="0" applyFont="1" applyAlignment="1">
      <alignment vertical="center" wrapText="1"/>
    </xf>
    <xf numFmtId="0" fontId="16" fillId="0" borderId="0" xfId="0" applyFont="1" applyFill="1" applyBorder="1" applyAlignment="1">
      <alignment wrapText="1"/>
    </xf>
    <xf numFmtId="0" fontId="38" fillId="0" borderId="0" xfId="0" applyFont="1" applyFill="1" applyBorder="1" applyAlignment="1">
      <alignment wrapText="1"/>
    </xf>
    <xf numFmtId="0" fontId="39" fillId="0" borderId="0" xfId="0" applyFont="1" applyFill="1" applyBorder="1" applyAlignment="1">
      <alignment wrapText="1"/>
    </xf>
    <xf numFmtId="0" fontId="40" fillId="0" borderId="0" xfId="0" applyFont="1" applyFill="1" applyBorder="1" applyAlignment="1">
      <alignment wrapText="1"/>
    </xf>
    <xf numFmtId="0" fontId="41" fillId="7" borderId="0" xfId="0" applyFont="1" applyFill="1" applyBorder="1" applyAlignment="1">
      <alignment horizontal="right" vertical="center"/>
    </xf>
    <xf numFmtId="0" fontId="42" fillId="3" borderId="11" xfId="0" applyFont="1" applyFill="1" applyBorder="1" applyAlignment="1">
      <alignment horizontal="right" vertical="center"/>
    </xf>
    <xf numFmtId="4" fontId="0" fillId="0" borderId="0" xfId="0" applyNumberFormat="1"/>
    <xf numFmtId="0" fontId="31" fillId="0" borderId="0" xfId="1"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4"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9" builtinId="5" customBuiltin="1"/>
    <cellStyle name="Title" xfId="1" builtinId="15" customBuiltin="1"/>
    <cellStyle name="Total" xfId="22" builtinId="25" customBuiltin="1"/>
    <cellStyle name="Warning Text" xfId="19" builtinId="11" customBuiltin="1"/>
  </cellStyles>
  <dxfs count="177">
    <dxf>
      <border outline="0">
        <top style="medium">
          <color theme="4"/>
        </top>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2" tint="-0.249977111117893"/>
        </bottom>
        <vertical/>
        <horizontal/>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numFmt numFmtId="4" formatCode="#,##0.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0" justifyLastLine="0" shrinkToFit="0" readingOrder="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bottom style="hair">
          <color theme="2" tint="-0.249977111117893"/>
        </bottom>
        <vertical/>
        <horizontal/>
      </border>
    </dxf>
    <dxf>
      <border outline="0">
        <bottom style="medium">
          <color theme="0"/>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dxf>
    <dxf>
      <border outline="0">
        <bottom style="medium">
          <color theme="8"/>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numFmt numFmtId="4" formatCode="#,##0.00"/>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righ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1"/>
        <color theme="5"/>
        <name val="Century Gothic"/>
        <family val="2"/>
        <scheme val="major"/>
      </font>
      <fill>
        <patternFill patternType="solid">
          <fgColor indexed="64"/>
          <bgColor theme="7"/>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tint="0.14999847407452621"/>
        <name val="Century Gothic"/>
        <family val="2"/>
        <scheme val="minor"/>
      </font>
      <fill>
        <patternFill patternType="none">
          <fgColor indexed="64"/>
          <bgColor indexed="65"/>
        </patternFill>
      </fill>
      <alignment horizontal="left" vertical="bottom" textRotation="0" wrapText="0" indent="1" justifyLastLine="0" shrinkToFit="0" readingOrder="0"/>
      <border diagonalUp="0" diagonalDown="0">
        <left/>
        <right/>
        <top style="hair">
          <color theme="2" tint="-0.249977111117893"/>
        </top>
        <bottom style="hair">
          <color theme="2" tint="-0.249977111117893"/>
        </bottom>
        <vertical/>
        <horizontal/>
      </border>
    </dxf>
    <dxf>
      <border outline="0">
        <bottom style="medium">
          <color theme="8"/>
        </bottom>
      </border>
    </dxf>
    <dxf>
      <font>
        <b/>
        <i val="0"/>
        <strike val="0"/>
        <condense val="0"/>
        <extend val="0"/>
        <outline val="0"/>
        <shadow val="0"/>
        <u val="none"/>
        <vertAlign val="baseline"/>
        <sz val="12"/>
        <color theme="0"/>
        <name val="Century Gothic"/>
        <family val="2"/>
        <scheme val="minor"/>
      </font>
      <fill>
        <patternFill patternType="solid">
          <fgColor indexed="64"/>
          <bgColor theme="4"/>
        </patternFill>
      </fill>
      <alignment horizontal="righ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C60F9D-4830-4A4A-A15A-46041FD7570C}" name="ΆμεσοΜάρκετινγκ" displayName="ΆμεσοΜάρκετινγκ" ref="B10:O17" totalsRowCount="1" headerRowDxfId="176" tableBorderDxfId="175">
  <autoFilter ref="B10:O16" xr:uid="{05578CDC-4B1B-4872-95D2-C3BA89A474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428FA2-B9B8-4080-A8CE-FAC416FA7BA5}" name="Στοιχεία άμεσου μάρκετινγκ" totalsRowLabel="Σύνολο τηλεμάρκετινγκ (000) €" dataDxfId="174" totalsRowDxfId="173"/>
    <tableColumn id="2" xr3:uid="{D06D8C3D-911A-4FE0-AF10-E95846AAB731}" name="Τιμή" totalsRowDxfId="172"/>
    <tableColumn id="3" xr3:uid="{6DC13F81-8CBC-4AB1-9EFE-0E2B8486CC20}" name="Μήνας 1" totalsRowFunction="custom" totalsRowDxfId="171">
      <totalsRowFormula>SUM(D13:D16)</totalsRowFormula>
    </tableColumn>
    <tableColumn id="4" xr3:uid="{7D778AD3-EEBC-4016-997A-6E1E26242848}" name="Μήνας 2" totalsRowFunction="custom" totalsRowDxfId="170">
      <totalsRowFormula>SUM(E13:E16)</totalsRowFormula>
    </tableColumn>
    <tableColumn id="5" xr3:uid="{F8A6E815-467A-4964-B70E-77603C220DC4}" name="Μήνας 3" totalsRowFunction="custom" totalsRowDxfId="169">
      <totalsRowFormula>SUM(F13:F16)</totalsRowFormula>
    </tableColumn>
    <tableColumn id="6" xr3:uid="{8D578BC7-3145-4336-BBA3-1BD123EF9F23}" name="Μήνας 4" totalsRowFunction="custom" totalsRowDxfId="168">
      <totalsRowFormula>SUM(G13:G16)</totalsRowFormula>
    </tableColumn>
    <tableColumn id="7" xr3:uid="{4B121F70-3F7E-4CFB-B59B-0D561FCFEDB3}" name="Μήνας 5" totalsRowFunction="custom" totalsRowDxfId="167">
      <totalsRowFormula>SUM(H13:H16)</totalsRowFormula>
    </tableColumn>
    <tableColumn id="8" xr3:uid="{A04183F3-E044-4CEC-AB21-ACB85B082D51}" name="Μήνας 6" totalsRowFunction="custom" totalsRowDxfId="166">
      <totalsRowFormula>SUM(I13:I16)</totalsRowFormula>
    </tableColumn>
    <tableColumn id="9" xr3:uid="{E35258B0-6ADE-455A-84E9-59826FB070E9}" name="Μήνας 7" totalsRowFunction="custom" totalsRowDxfId="165">
      <totalsRowFormula>SUM(J13:J16)</totalsRowFormula>
    </tableColumn>
    <tableColumn id="10" xr3:uid="{92A4A2FE-3140-4433-9EAB-F8086277D09A}" name="Μήνας 8" totalsRowFunction="custom" totalsRowDxfId="164">
      <totalsRowFormula>SUM(K13:K16)</totalsRowFormula>
    </tableColumn>
    <tableColumn id="11" xr3:uid="{6736C7BD-2076-4E45-BBB5-65D42E44B936}" name="Μήνας 9" totalsRowFunction="custom" totalsRowDxfId="163">
      <totalsRowFormula>SUM(L13:L16)</totalsRowFormula>
    </tableColumn>
    <tableColumn id="12" xr3:uid="{5CEFC1C3-DF93-47E7-845E-68B53F848491}" name="Μήνας 10" totalsRowFunction="custom" totalsRowDxfId="162">
      <totalsRowFormula>SUM(M13:M16)</totalsRowFormula>
    </tableColumn>
    <tableColumn id="13" xr3:uid="{9CEF695A-299D-47B5-BCB7-BFC5EEBFB2ED}" name="Μήνας 11" totalsRowFunction="custom" totalsRowDxfId="161">
      <totalsRowFormula>SUM(N13:N16)</totalsRowFormula>
    </tableColumn>
    <tableColumn id="14" xr3:uid="{C53B3D8F-53ED-4240-9EE5-385B7ACCA51E}" name="Μήνας 12" totalsRowFunction="custom" totalsRowDxfId="160">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ου άμεσου μάρκετινγκ επί των συνολικών πωλήσεων και τα μηνιαία ποσά. Τα μηνιαία σύνολα υπολογίζον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59292E1-A1E0-4B40-A437-5356E85F8551}" name="ΜάρκετινγκInternet" displayName="ΜάρκετινγκInternet" ref="B18:O24" totalsRowCount="1" headerRowDxfId="159" dataDxfId="158" tableBorderDxfId="157">
  <autoFilter ref="B18:O23" xr:uid="{A23533B0-3EF1-412E-8CD0-FAB8F56569D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8F582FF-0E02-49E4-B163-E943813891AB}" name="Στοιχεία μάρκετινγκ Internet" totalsRowLabel="Σύνολο μάρκετινγκ Internet (000) €" dataDxfId="156" totalsRowDxfId="155"/>
    <tableColumn id="2" xr3:uid="{1D3DC284-B9F6-4C3D-9B5D-E43EFAD7D99C}" name="Τιμή" dataDxfId="154" totalsRowDxfId="153"/>
    <tableColumn id="3" xr3:uid="{C45FC01C-6080-4EB9-A0ED-222FD58E736F}" name="Μήνας 1" totalsRowFunction="custom" dataDxfId="152" totalsRowDxfId="151">
      <totalsRowFormula>SUM(D20:D23)</totalsRowFormula>
    </tableColumn>
    <tableColumn id="4" xr3:uid="{A1DDEBCC-862C-45C1-9F86-20F24F8BFDAB}" name="Μήνας 2" totalsRowFunction="custom" dataDxfId="150" totalsRowDxfId="149">
      <totalsRowFormula>SUM(E20:E23)</totalsRowFormula>
    </tableColumn>
    <tableColumn id="5" xr3:uid="{9CD70FD7-0FF6-4E44-A471-11CA26E2A34F}" name="Μήνας 3" totalsRowFunction="custom" dataDxfId="148" totalsRowDxfId="147">
      <totalsRowFormula>SUM(F20:F23)</totalsRowFormula>
    </tableColumn>
    <tableColumn id="6" xr3:uid="{59EEEEBF-BEBF-49F8-AEB4-6353CCC290A7}" name="Μήνας 4" totalsRowFunction="custom" dataDxfId="146" totalsRowDxfId="145">
      <totalsRowFormula>SUM(G20:G23)</totalsRowFormula>
    </tableColumn>
    <tableColumn id="7" xr3:uid="{59C83AC1-DE12-4615-82BA-08EC7F8C44C0}" name="Μήνας 5" totalsRowFunction="custom" dataDxfId="144" totalsRowDxfId="143">
      <totalsRowFormula>SUM(H20:H23)</totalsRowFormula>
    </tableColumn>
    <tableColumn id="8" xr3:uid="{FAE79B51-669A-4672-9E11-F2E57893438A}" name="Μήνας 6" totalsRowFunction="custom" dataDxfId="142" totalsRowDxfId="141">
      <totalsRowFormula>SUM(I20:I23)</totalsRowFormula>
    </tableColumn>
    <tableColumn id="9" xr3:uid="{217EC8BF-C0F2-437D-9D4E-EABA02B96D1A}" name="Μήνας 7" totalsRowFunction="custom" dataDxfId="140" totalsRowDxfId="139">
      <totalsRowFormula>SUM(J20:J23)</totalsRowFormula>
    </tableColumn>
    <tableColumn id="10" xr3:uid="{182BA46B-FA8F-4A02-90B7-999F022517FB}" name="Μήνας 8" totalsRowFunction="custom" dataDxfId="138" totalsRowDxfId="137">
      <totalsRowFormula>SUM(K20:K23)</totalsRowFormula>
    </tableColumn>
    <tableColumn id="11" xr3:uid="{4811A34C-6E0B-4F78-8BD2-09AF3F5890A5}" name="Μήνας 9" totalsRowFunction="custom" dataDxfId="136" totalsRowDxfId="135">
      <totalsRowFormula>SUM(L20:L23)</totalsRowFormula>
    </tableColumn>
    <tableColumn id="12" xr3:uid="{B56EFFC5-118F-4DC2-B9BC-98A6246DFC83}" name="Μήνας 10" totalsRowFunction="custom" dataDxfId="134" totalsRowDxfId="133">
      <totalsRowFormula>SUM(M20:M23)</totalsRowFormula>
    </tableColumn>
    <tableColumn id="13" xr3:uid="{6E250B1D-A240-4496-A602-8046C3BBD0F7}" name="Μήνας 11" totalsRowFunction="custom" dataDxfId="132" totalsRowDxfId="131">
      <totalsRowFormula>SUM(N20:N23)</totalsRowFormula>
    </tableColumn>
    <tableColumn id="14" xr3:uid="{0CD8D013-C54A-42A5-AC83-DCD44195BAE3}" name="Μήνας 12" totalsRowFunction="custom" dataDxfId="130" totalsRowDxfId="12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ου μάρκετινγκ Internet επί των απευθείας πωλήσεων και τα μηνιαία ποσά. Τα μηνιαία σύνολα υπολογίζονται αυτόματ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6C50D-6024-4FB6-AF2F-E4DA82AF80D8}" name="ΆμεσηΑλληλογραφία" displayName="ΆμεσηΑλληλογραφία" ref="B25:O30" totalsRowCount="1" headerRowDxfId="128" dataDxfId="127" tableBorderDxfId="126">
  <autoFilter ref="B25:O29" xr:uid="{EF2E865E-373F-41EA-BF3B-CB2BD89B6E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73AA74D-3DC8-4000-97B6-8AE5D62E51DC}" name=" Στοιχεία άμεσης αλληλογραφίας" totalsRowLabel="Σύνολο άμεσης αλληλογραφίας (000) €" dataDxfId="125" totalsRowDxfId="124"/>
    <tableColumn id="2" xr3:uid="{093F0631-83C0-4D40-ABD9-22EF4C3F7949}" name="Τιμή" dataDxfId="123" totalsRowDxfId="122"/>
    <tableColumn id="3" xr3:uid="{DFC2DC9C-36BD-445E-A680-F90A2749E660}" name="Μήνας 1" totalsRowFunction="custom" dataDxfId="121" totalsRowDxfId="120">
      <totalsRowFormula>SUM(D27:D29)</totalsRowFormula>
    </tableColumn>
    <tableColumn id="4" xr3:uid="{6E93678B-5B87-4CBC-B3D9-724FD836DCE3}" name="Μήνας 2" totalsRowFunction="custom" dataDxfId="119" totalsRowDxfId="118">
      <totalsRowFormula>SUM(E27:E29)</totalsRowFormula>
    </tableColumn>
    <tableColumn id="5" xr3:uid="{D91ED0CA-3EF2-4AEC-9353-8DFDCC729EE8}" name="Μήνας 3" totalsRowFunction="custom" dataDxfId="117" totalsRowDxfId="116">
      <totalsRowFormula>SUM(F27:F29)</totalsRowFormula>
    </tableColumn>
    <tableColumn id="6" xr3:uid="{8F80A34A-DF21-45B2-B24D-21EB093E79FD}" name="Μήνας 4" totalsRowFunction="custom" dataDxfId="115" totalsRowDxfId="114">
      <totalsRowFormula>SUM(G27:G29)</totalsRowFormula>
    </tableColumn>
    <tableColumn id="7" xr3:uid="{5A33C84A-4115-44DA-BA86-71CC4C58F4C8}" name="Μήνας 5" totalsRowFunction="custom" dataDxfId="113" totalsRowDxfId="112">
      <totalsRowFormula>SUM(H27:H29)</totalsRowFormula>
    </tableColumn>
    <tableColumn id="8" xr3:uid="{A0211C0C-A8B3-439B-9979-9ADEBAFD6D09}" name="Μήνας 6" totalsRowFunction="custom" dataDxfId="111" totalsRowDxfId="110">
      <totalsRowFormula>SUM(I27:I29)</totalsRowFormula>
    </tableColumn>
    <tableColumn id="9" xr3:uid="{37AF4BE5-372F-418B-ADC7-EB4217E3DD7D}" name="Μήνας 7" totalsRowFunction="custom" dataDxfId="109" totalsRowDxfId="108">
      <totalsRowFormula>SUM(J27:J29)</totalsRowFormula>
    </tableColumn>
    <tableColumn id="10" xr3:uid="{009AD3E7-D0BA-4FAC-A0D6-6999A1E13655}" name="Μήνας 8" totalsRowFunction="custom" dataDxfId="107" totalsRowDxfId="106">
      <totalsRowFormula>SUM(K27:K29)</totalsRowFormula>
    </tableColumn>
    <tableColumn id="11" xr3:uid="{060726F4-0580-4124-8745-8AFB07CE096D}" name="Μήνας 9" totalsRowFunction="custom" dataDxfId="105" totalsRowDxfId="104">
      <totalsRowFormula>SUM(L27:L29)</totalsRowFormula>
    </tableColumn>
    <tableColumn id="12" xr3:uid="{FEA6F2F6-399F-461F-AD2B-1E615644E457}" name="Μήνας 10" totalsRowFunction="custom" dataDxfId="103" totalsRowDxfId="102">
      <totalsRowFormula>SUM(M27:M29)</totalsRowFormula>
    </tableColumn>
    <tableColumn id="13" xr3:uid="{C8AFDC59-D992-4B43-8470-1247E1F144E3}" name="Μήνας 11" totalsRowFunction="custom" dataDxfId="101" totalsRowDxfId="100">
      <totalsRowFormula>SUM(N27:N29)</totalsRowFormula>
    </tableColumn>
    <tableColumn id="14" xr3:uid="{D8D70E99-BF50-4309-B7B5-030541CBE5D0}" name="Μήνας 12" totalsRowFunction="custom" dataDxfId="99" totalsRowDxfId="98">
      <totalsRowFormula>SUM(O27:O29)</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ης άμεσης αλληλογραφίας επί των απευθείας πωλήσεων και τα μηνιαία ποσά. Τα μηνιαία σύνολα υπολογίζονται αυτόματ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B62C76-4332-49DE-98B9-4EE4EE3F8117}" name="ΑντιπρόσωποιΚαιΜεσίτες" displayName="ΑντιπρόσωποιΚαιΜεσίτες" ref="B32:O39" totalsRowCount="1" headerRowDxfId="97" dataDxfId="96" tableBorderDxfId="95">
  <autoFilter ref="B32:O38" xr:uid="{CF5B6C31-FFDB-4497-A85A-1BF720DE4B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DA108F-4143-4F8D-9E35-248158B3D4A1}" name="Στοιχεία αντιπροσώπων/μεσιτών" totalsRowLabel="Σύνολο αντιπροσώπων/μεσιτών (000) €" dataDxfId="94" totalsRowDxfId="93"/>
    <tableColumn id="2" xr3:uid="{A025F9EB-7698-4DC4-8F76-8FEB8558D7DB}" name="Τιμή" totalsRowDxfId="92"/>
    <tableColumn id="3" xr3:uid="{110D2BAC-108D-4E76-A40B-659BC2EFF244}" name="Μήνας 1" totalsRowFunction="custom" dataDxfId="91" totalsRowDxfId="90">
      <totalsRowFormula>SUM(D34:D38)</totalsRowFormula>
    </tableColumn>
    <tableColumn id="4" xr3:uid="{A6A7F9BE-0D3E-4937-AB1F-C1F856730A2D}" name="Μήνας 2" totalsRowFunction="custom" dataDxfId="89" totalsRowDxfId="88">
      <totalsRowFormula>SUM(E34:E38)</totalsRowFormula>
    </tableColumn>
    <tableColumn id="5" xr3:uid="{FFA82CB7-B337-4E24-B546-35C7353B3153}" name="Μήνας 3" totalsRowFunction="custom" dataDxfId="87" totalsRowDxfId="86">
      <totalsRowFormula>SUM(F34:F38)</totalsRowFormula>
    </tableColumn>
    <tableColumn id="6" xr3:uid="{A9E76023-8902-4473-A8AB-F4CFD3A3AED7}" name="Μήνας 4" totalsRowFunction="custom" dataDxfId="85" totalsRowDxfId="84">
      <totalsRowFormula>SUM(G34:G38)</totalsRowFormula>
    </tableColumn>
    <tableColumn id="7" xr3:uid="{A1FE737C-0474-4F15-92C6-E620E218362F}" name="Μήνας 5" totalsRowFunction="custom" dataDxfId="83" totalsRowDxfId="82">
      <totalsRowFormula>SUM(H34:H38)</totalsRowFormula>
    </tableColumn>
    <tableColumn id="8" xr3:uid="{A6F002F8-1B3B-4EA5-87DF-1F9D76D0C770}" name="Μήνας 6" totalsRowFunction="custom" dataDxfId="81" totalsRowDxfId="80">
      <totalsRowFormula>SUM(I34:I38)</totalsRowFormula>
    </tableColumn>
    <tableColumn id="9" xr3:uid="{54E125EC-F864-4F53-A435-269D7BF3A613}" name="Μήνας 7" totalsRowFunction="custom" dataDxfId="79" totalsRowDxfId="78">
      <totalsRowFormula>SUM(J34:J38)</totalsRowFormula>
    </tableColumn>
    <tableColumn id="10" xr3:uid="{93D42AF4-3150-4D90-A9BB-9C701146E37A}" name="Μήνας 8" totalsRowFunction="custom" dataDxfId="77" totalsRowDxfId="76">
      <totalsRowFormula>SUM(K34:K38)</totalsRowFormula>
    </tableColumn>
    <tableColumn id="11" xr3:uid="{05D645F1-4BE1-4E6F-9BEC-915460DB2F68}" name="Μήνας 9" totalsRowFunction="custom" dataDxfId="75" totalsRowDxfId="74">
      <totalsRowFormula>SUM(L34:L38)</totalsRowFormula>
    </tableColumn>
    <tableColumn id="12" xr3:uid="{87A9E54D-2867-47C8-9FC6-2ECB9C579A10}" name="Μήνας 10" totalsRowFunction="custom" dataDxfId="73" totalsRowDxfId="72">
      <totalsRowFormula>SUM(M34:M38)</totalsRowFormula>
    </tableColumn>
    <tableColumn id="13" xr3:uid="{9F0824EE-BCEC-4172-A5C5-E9F2D5D6F359}" name="Μήνας 11" totalsRowFunction="custom" dataDxfId="71" totalsRowDxfId="70">
      <totalsRowFormula>SUM(N34:N38)</totalsRowFormula>
    </tableColumn>
    <tableColumn id="14" xr3:uid="{1AB98A31-CC11-4C05-934A-C27999765390}" name="Μήνας 12" totalsRowFunction="custom" dataDxfId="69" totalsRowDxfId="68">
      <totalsRowFormula>SUM(O34:O38)</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ων αντιπροσώπων και μεσιτών επί των συνολικών πωλήσεων και τα μηνιαία ποσά. Τα μηνιαία σύνολα υπολογίζονται αυτόματ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83A8FE-DD4E-471B-9481-4E456C11D1E2}" name="Διανομείς" displayName="Διανομείς" ref="B40:O46" totalsRowCount="1" headerRowDxfId="67" tableBorderDxfId="66">
  <autoFilter ref="B40:O45" xr:uid="{B077E6FC-E8BA-448F-83B3-F4C4C31412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18196BD-0CC1-4708-A238-72E5AA202EA2}" name="Στοιχεία διανομέων" totalsRowLabel="Σύνολο διανομέων (000) €" dataDxfId="65" totalsRowDxfId="64"/>
    <tableColumn id="2" xr3:uid="{D03F8F77-9829-4035-AED3-02826C02B738}" name="Τιμή" dataDxfId="63" totalsRowDxfId="62"/>
    <tableColumn id="3" xr3:uid="{CAEE531D-C13C-4460-9FF0-8FB2EE14AABD}" name="Μήνας 1" totalsRowFunction="custom" totalsRowDxfId="61">
      <totalsRowFormula>SUM(D42:D45)</totalsRowFormula>
    </tableColumn>
    <tableColumn id="4" xr3:uid="{C46CA3BD-57EB-4914-8949-D77A88EBC794}" name="Μήνας 2" totalsRowFunction="custom" totalsRowDxfId="60">
      <totalsRowFormula>SUM(E42:E45)</totalsRowFormula>
    </tableColumn>
    <tableColumn id="5" xr3:uid="{58C2A849-0D58-4E55-BFB8-B86E8E49CE82}" name="Μήνας 3" totalsRowFunction="custom" totalsRowDxfId="59">
      <totalsRowFormula>SUM(F42:F45)</totalsRowFormula>
    </tableColumn>
    <tableColumn id="6" xr3:uid="{97B18FDD-CE18-45A6-8A04-A78EA4EFD2C4}" name="Μήνας 4" totalsRowFunction="custom" totalsRowDxfId="58">
      <totalsRowFormula>SUM(G42:G45)</totalsRowFormula>
    </tableColumn>
    <tableColumn id="7" xr3:uid="{905549A0-2412-4BAA-999D-B209639DB4B8}" name="Μήνας 5" totalsRowFunction="custom" totalsRowDxfId="57">
      <totalsRowFormula>SUM(H42:H45)</totalsRowFormula>
    </tableColumn>
    <tableColumn id="8" xr3:uid="{30B258BA-4462-4C3D-9ACA-B8721EA6E116}" name="Μήνας 6" totalsRowFunction="custom" totalsRowDxfId="56">
      <totalsRowFormula>SUM(I42:I45)</totalsRowFormula>
    </tableColumn>
    <tableColumn id="9" xr3:uid="{A99A9795-E430-4781-8A9B-E7E1B01B9C05}" name="Μήνας 7" totalsRowFunction="custom" totalsRowDxfId="55">
      <totalsRowFormula>SUM(J42:J45)</totalsRowFormula>
    </tableColumn>
    <tableColumn id="10" xr3:uid="{29581776-F379-4FE4-A7AF-B2E83CEB905F}" name="Μήνας 8" totalsRowFunction="custom" totalsRowDxfId="54">
      <totalsRowFormula>SUM(K42:K45)</totalsRowFormula>
    </tableColumn>
    <tableColumn id="11" xr3:uid="{8F570B74-2B28-4FDF-A525-7B2E60DA050A}" name="Μήνας 9" totalsRowFunction="custom" totalsRowDxfId="53">
      <totalsRowFormula>SUM(L42:L45)</totalsRowFormula>
    </tableColumn>
    <tableColumn id="12" xr3:uid="{516D6087-244A-400A-BEC4-D49D5B12DF17}" name="Μήνας 10" totalsRowFunction="custom" totalsRowDxfId="52">
      <totalsRowFormula>SUM(M42:M45)</totalsRowFormula>
    </tableColumn>
    <tableColumn id="13" xr3:uid="{CF34C3E6-AB4C-4319-A121-76AE12AA846A}" name="Μήνας 11" totalsRowFunction="custom" totalsRowDxfId="51">
      <totalsRowFormula>SUM(N42:N45)</totalsRowFormula>
    </tableColumn>
    <tableColumn id="14" xr3:uid="{FD6287C6-6538-4FAA-B039-49092F927497}" name="Μήνας 12" totalsRowFunction="custom" totalsRowDxfId="50">
      <totalsRowFormula>SUM(O42:O45)</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ων διανομέων επί των συνολικών πωλήσεων και τα μηνιαία ποσά. Τα μηνιαία σύνολα υπολογίζονται αυτόματα"/>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63841F8-9508-4CD2-9E15-1E2BC85220ED}" name="ΚαταστήματαΛιανικήςΠώλησης" displayName="ΚαταστήματαΛιανικήςΠώλησης" ref="B47:O53" totalsRowCount="1" headerRowDxfId="49" tableBorderDxfId="48">
  <autoFilter ref="B47:O52" xr:uid="{13623C90-495F-411A-BA85-1C4FF8B982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F87C0DA-5A50-4237-BB95-C37817682DAA}" name="Στοιχεία καταστημάτων λιανικής πώλησης" totalsRowLabel="Σύνολο καταστημάτων λιανικής πώλησης (000) €" totalsRowDxfId="47"/>
    <tableColumn id="2" xr3:uid="{6F61F3ED-1B3E-4FFA-A8E8-A6215EC20184}" name="Τιμή" totalsRowDxfId="46"/>
    <tableColumn id="3" xr3:uid="{C27B72F1-C999-4B5E-B286-755DF605DEFF}" name="Μήνας 1" totalsRowFunction="custom" totalsRowDxfId="45">
      <totalsRowFormula>SUM(D49:D52)</totalsRowFormula>
    </tableColumn>
    <tableColumn id="4" xr3:uid="{0E81DDA6-E2E1-489F-B82B-BAB9EB5A300A}" name="Μήνας 2" totalsRowFunction="custom" totalsRowDxfId="44">
      <totalsRowFormula>SUM(E49:E52)</totalsRowFormula>
    </tableColumn>
    <tableColumn id="5" xr3:uid="{9D96AA91-8261-4EEE-B29D-EA34CFDBF0BE}" name="Μήνας 3" totalsRowFunction="custom" totalsRowDxfId="43">
      <totalsRowFormula>SUM(F49:F52)</totalsRowFormula>
    </tableColumn>
    <tableColumn id="6" xr3:uid="{20BE1A4E-1A03-46DD-8155-DF1F413D38AE}" name="Μήνας 4" totalsRowFunction="custom" totalsRowDxfId="42">
      <totalsRowFormula>SUM(G49:G52)</totalsRowFormula>
    </tableColumn>
    <tableColumn id="7" xr3:uid="{B1C533A5-7530-41E0-9ACF-F5253334377F}" name="Μήνας 5" totalsRowFunction="custom" totalsRowDxfId="41">
      <totalsRowFormula>SUM(H49:H52)</totalsRowFormula>
    </tableColumn>
    <tableColumn id="8" xr3:uid="{A0DF22CA-DA51-4D83-9FF8-71FCB7446D1D}" name="Μήνας 6" totalsRowFunction="custom" totalsRowDxfId="40">
      <totalsRowFormula>SUM(I49:I52)</totalsRowFormula>
    </tableColumn>
    <tableColumn id="9" xr3:uid="{B0A9AF90-19D1-49BB-81C5-12283DADC67C}" name="Μήνας 7" totalsRowFunction="custom" totalsRowDxfId="39">
      <totalsRowFormula>SUM(J49:J52)</totalsRowFormula>
    </tableColumn>
    <tableColumn id="10" xr3:uid="{E78330A0-A9EB-47C6-BBC5-BF3D244D52F7}" name="Μήνας 8" totalsRowFunction="custom" totalsRowDxfId="38">
      <totalsRowFormula>SUM(K49:K52)</totalsRowFormula>
    </tableColumn>
    <tableColumn id="11" xr3:uid="{E2CC33BC-36AB-4C4C-812C-FA9FFF8FA541}" name="Μήνας 9" totalsRowFunction="custom" totalsRowDxfId="37">
      <totalsRowFormula>SUM(L49:L52)</totalsRowFormula>
    </tableColumn>
    <tableColumn id="12" xr3:uid="{FCE78AF9-1CCE-426E-9F07-0F971057C117}" name="Μήνας 10" totalsRowFunction="custom" totalsRowDxfId="36">
      <totalsRowFormula>SUM(M49:M52)</totalsRowFormula>
    </tableColumn>
    <tableColumn id="13" xr3:uid="{77110C64-074E-4F85-944F-A62710A6C6E6}" name="Μήνας 11" totalsRowFunction="custom" totalsRowDxfId="35">
      <totalsRowFormula>SUM(N49:N52)</totalsRowFormula>
    </tableColumn>
    <tableColumn id="14" xr3:uid="{F3F7E134-17A7-4B90-88CB-340BC26A96EF}" name="Μήνας 12" totalsRowFunction="custom" totalsRowDxfId="34">
      <totalsRowFormula>SUM(O49:O52)</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το ποσοστό των καταστημάτων λιανικής πώλησης επί των συνολικών πωλήσεων και τα μηνιαία ποσά. Τα μηνιαία σύνολα υπολογίζονται αυτόματα"/>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4F9B68C-EBF5-4367-AC03-8766700B3DB5}" name="ΑπόκτησηΚαιΔιατήρησηΠελατών" displayName="ΑπόκτησηΚαιΔιατήρησηΠελατών" ref="B54:O59" totalsRowCount="1" headerRowDxfId="33" tableBorderDxfId="32">
  <autoFilter ref="B54:O58" xr:uid="{2A662AEB-F705-4834-A6F4-64E10689C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0537B3A-02C6-4975-BFB8-5189B5D6FD54}" name="Στοιχεία απόκτησης και διατήρησης πελατών" totalsRowLabel="Σύνολο στοιχείων απόκτησης και διατήρησης πελατών (000) €" totalsRowDxfId="31"/>
    <tableColumn id="2" xr3:uid="{7F16841A-6220-432A-AC5E-EA45E3E075B4}" name="Τιμή" totalsRowDxfId="30"/>
    <tableColumn id="3" xr3:uid="{EEEB1BD0-BE7F-4715-84D9-E3DBD35D9C83}" name="Μήνας 1" totalsRowFunction="custom" totalsRowDxfId="29">
      <totalsRowFormula>SUM(D56:D58)</totalsRowFormula>
    </tableColumn>
    <tableColumn id="4" xr3:uid="{9A927AB1-F4F6-42EE-8221-2C9F7776A8A7}" name="Μήνας 2" totalsRowFunction="custom" totalsRowDxfId="28">
      <totalsRowFormula>SUM(E56:E58)</totalsRowFormula>
    </tableColumn>
    <tableColumn id="5" xr3:uid="{6B4F3E7F-C84B-49BA-AEB5-D029C6F745B9}" name="Μήνας 3" totalsRowFunction="custom" totalsRowDxfId="27">
      <totalsRowFormula>SUM(F56:F58)</totalsRowFormula>
    </tableColumn>
    <tableColumn id="6" xr3:uid="{76E4D460-F3CC-45C2-8BD0-0CA04C394B13}" name="Μήνας 4" totalsRowFunction="custom" totalsRowDxfId="26">
      <totalsRowFormula>SUM(G56:G58)</totalsRowFormula>
    </tableColumn>
    <tableColumn id="7" xr3:uid="{61E52A19-49F6-461C-AE5C-278E4121EF9A}" name="Μήνας 5" totalsRowFunction="custom" totalsRowDxfId="25">
      <totalsRowFormula>SUM(H56:H58)</totalsRowFormula>
    </tableColumn>
    <tableColumn id="8" xr3:uid="{608C183B-C7AE-4DB7-8354-21A9EE33D9E3}" name="Μήνας 6" totalsRowFunction="custom" totalsRowDxfId="24">
      <totalsRowFormula>SUM(I56:I58)</totalsRowFormula>
    </tableColumn>
    <tableColumn id="9" xr3:uid="{2958044F-6900-486E-8704-C8E2266F32B7}" name="Μήνας 7" totalsRowFunction="custom" totalsRowDxfId="23">
      <totalsRowFormula>SUM(J56:J58)</totalsRowFormula>
    </tableColumn>
    <tableColumn id="10" xr3:uid="{BFCACAEB-D426-4747-8CAC-36BBF35A4A97}" name="Μήνας 8" totalsRowFunction="custom" totalsRowDxfId="22">
      <totalsRowFormula>SUM(K56:K58)</totalsRowFormula>
    </tableColumn>
    <tableColumn id="11" xr3:uid="{981EF021-28B0-4F7E-BD02-8FFD8BEE778F}" name="Μήνας 9" totalsRowFunction="custom" totalsRowDxfId="21">
      <totalsRowFormula>SUM(L56:L58)</totalsRowFormula>
    </tableColumn>
    <tableColumn id="12" xr3:uid="{4451B455-6417-4C59-B332-39E6784B74F5}" name="Μήνας 10" totalsRowFunction="custom" totalsRowDxfId="20">
      <totalsRowFormula>SUM(M56:M58)</totalsRowFormula>
    </tableColumn>
    <tableColumn id="13" xr3:uid="{7E406D22-A184-496C-8D51-CC25345ED7AF}" name="Μήνας 11" totalsRowFunction="custom" totalsRowDxfId="19">
      <totalsRowFormula>SUM(N56:N58)</totalsRowFormula>
    </tableColumn>
    <tableColumn id="14" xr3:uid="{4308619F-DF3C-4389-81E4-14A42338003A}" name="Μήνας 12" totalsRowFunction="custom" totalsRowDxfId="18">
      <totalsRowFormula>SUM(O56:O58)</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τις τιμές και τα μηνιαία ποσά. Τα μηνιαία σύνολα υπολογίζονται αυτόματα"/>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23093D6-9CDD-4D48-837C-9B34AF0834D6}" name="ΆλλαΈξοδα" displayName="ΆλλαΈξοδα" ref="B60:O65" totalsRowCount="1" headerRowDxfId="17" tableBorderDxfId="16">
  <autoFilter ref="B60:O64" xr:uid="{B80F1E6B-561A-4B2C-8B67-C44EBA6EBF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BDD226C-D3F8-4BEC-89C6-7995DB994FAB}" name="Στοιχεία άλλων εξόδων " totalsRowLabel="Σύνολο άλλων εξόδων (000) €" totalsRowDxfId="15"/>
    <tableColumn id="2" xr3:uid="{0E168FFC-3140-4870-AA41-6235EFEBA45D}" name="Τιμή" totalsRowDxfId="14"/>
    <tableColumn id="3" xr3:uid="{F5C22A35-92A4-4BD3-8092-930DAB5887D5}" name="Μήνας 1" totalsRowFunction="custom" totalsRowDxfId="13">
      <totalsRowFormula>SUM(D62:D64)</totalsRowFormula>
    </tableColumn>
    <tableColumn id="4" xr3:uid="{781151AB-2103-41C0-A183-554483DEEC5D}" name="Μήνας 2" totalsRowFunction="custom" totalsRowDxfId="12">
      <totalsRowFormula>SUM(E62:E64)</totalsRowFormula>
    </tableColumn>
    <tableColumn id="5" xr3:uid="{F33B1627-29F4-44D0-B3F3-0F7E0791AE84}" name="Μήνας 3" totalsRowFunction="custom" totalsRowDxfId="11">
      <totalsRowFormula>SUM(F62:F64)</totalsRowFormula>
    </tableColumn>
    <tableColumn id="6" xr3:uid="{7CD1D722-B323-4DA8-9598-CC09678A7714}" name="Μήνας 4" totalsRowFunction="custom" totalsRowDxfId="10">
      <totalsRowFormula>SUM(G62:G64)</totalsRowFormula>
    </tableColumn>
    <tableColumn id="7" xr3:uid="{B1633308-B384-4434-9238-452BB2653E2D}" name="Μήνας 5" totalsRowFunction="custom" totalsRowDxfId="9">
      <totalsRowFormula>SUM(H62:H64)</totalsRowFormula>
    </tableColumn>
    <tableColumn id="8" xr3:uid="{667C854C-B55E-4D4E-99D8-2BB5469A1883}" name="Μήνας 6" totalsRowFunction="custom" totalsRowDxfId="8">
      <totalsRowFormula>SUM(I62:I64)</totalsRowFormula>
    </tableColumn>
    <tableColumn id="9" xr3:uid="{05E824C4-5031-44B4-B775-5F1D14EAB7CB}" name="Μήνας 7" totalsRowFunction="custom" totalsRowDxfId="7">
      <totalsRowFormula>SUM(J62:J64)</totalsRowFormula>
    </tableColumn>
    <tableColumn id="10" xr3:uid="{35FA0DB8-DBBD-400A-947A-36B4797C860F}" name="Μήνας 8" totalsRowFunction="custom" totalsRowDxfId="6">
      <totalsRowFormula>SUM(K62:K64)</totalsRowFormula>
    </tableColumn>
    <tableColumn id="11" xr3:uid="{6BC1A52E-FB7F-472E-B63C-7CE6F59C9EA4}" name="Μήνας 9" totalsRowFunction="custom" totalsRowDxfId="5">
      <totalsRowFormula>SUM(L62:L64)</totalsRowFormula>
    </tableColumn>
    <tableColumn id="12" xr3:uid="{03E46896-E778-4F74-A640-35C0289CC0B1}" name="Μήνας 10" totalsRowFunction="custom" totalsRowDxfId="4">
      <totalsRowFormula>SUM(M62:M64)</totalsRowFormula>
    </tableColumn>
    <tableColumn id="13" xr3:uid="{3A77B07C-77F0-42DB-A286-03AE6F91EDC9}" name="Μήνας 11" totalsRowFunction="custom" totalsRowDxfId="3">
      <totalsRowFormula>SUM(N62:N64)</totalsRowFormula>
    </tableColumn>
    <tableColumn id="14" xr3:uid="{7AC176AF-02DD-42C8-8BAD-E20DB61761BA}" name="Μήνας 12" totalsRowFunction="custom" totalsRowDxfId="2">
      <totalsRowFormula>SUM(O62:O64)</totalsRowFormula>
    </tableColumn>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άλλων εξόδων, τις τιμές και τα μηνιαία ποσά. Τα μηνιαία σύνολα υπολογίζονται αυτόματα"/>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B7283-BBF6-4D29-ADB6-57A8C009F2DA}" name="Προσωπικό" displayName="Προσωπικό" ref="B4:O9" totalsRowShown="0" headerRowDxfId="1" tableBorderDxfId="0">
  <autoFilter ref="B4:O9" xr:uid="{82671430-8045-4308-A649-0622A517F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FBDE06E-2614-4C46-80DC-6A684B3556C1}" name="Στοιχεία προσωπικού"/>
    <tableColumn id="2" xr3:uid="{E3A102FF-9EE5-4FA9-9F17-99BB77A90FDE}" name="Τιμή"/>
    <tableColumn id="3" xr3:uid="{7A5FFA3A-5C78-4976-BF0E-E4BCDFA439D8}" name="Μήνας 1"/>
    <tableColumn id="4" xr3:uid="{556DC171-183C-49E4-9537-05A0F7D2383C}" name="Μήνας 2"/>
    <tableColumn id="5" xr3:uid="{7BAF493E-53E1-4B70-85CF-3766F095230E}" name="Μήνας 3"/>
    <tableColumn id="6" xr3:uid="{9DCD0305-E204-439E-B8BB-927A975A2ECB}" name="Μήνας 4"/>
    <tableColumn id="7" xr3:uid="{2C8F0114-CB9B-4311-A90E-17533EB96098}" name="Μήνας 5"/>
    <tableColumn id="8" xr3:uid="{EC2F62FD-CCF2-44B1-B1E8-F1DF12D791D4}" name="Μήνας 6"/>
    <tableColumn id="9" xr3:uid="{CA9C8014-9B3B-4DE5-8672-D0C969442214}" name="Μήνας 7"/>
    <tableColumn id="10" xr3:uid="{1F84EBA1-37E4-4E79-8FF9-467FB8A20430}" name="Μήνας 8"/>
    <tableColumn id="11" xr3:uid="{B058D709-1D55-4616-9BBC-088C7FC22F46}" name="Μήνας 9"/>
    <tableColumn id="12" xr3:uid="{DB67EFD6-276D-417D-ABCB-34CD2F8C5023}" name="Μήνας 10"/>
    <tableColumn id="13" xr3:uid="{22CC7BA8-ECE3-4894-981C-F07894607733}" name="Μήνας 11"/>
    <tableColumn id="14" xr3:uid="{71E11847-3AD7-4D51-A3F4-FD6190195712}" name="Μήνας 12"/>
  </tableColumns>
  <tableStyleInfo showFirstColumn="0" showLastColumn="0" showRowStripes="0" showColumnStripes="0"/>
  <extLst>
    <ext xmlns:x14="http://schemas.microsoft.com/office/spreadsheetml/2009/9/main" uri="{504A1905-F514-4f6f-8877-14C23A59335A}">
      <x14:table altTextSummary="Εισαγάγετε ή τροποποιήστε τα στοιχεία και τις τιμές. Τα μηνιαία ποσά, το ποσοστό του προσωπικού επί των συνολικών πωλήσεων και τα μηνιαία σύνολα υπολογίζονται αυτόματα"/>
    </ext>
  </extLst>
</table>
</file>

<file path=xl/theme/theme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F3562-32C4-42F3-B201-6E5CE47F4B80}">
  <sheetPr>
    <tabColor theme="6" tint="-0.499984740745262"/>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20.25" x14ac:dyDescent="0.3">
      <c r="B1" s="101" t="s">
        <v>0</v>
      </c>
    </row>
    <row r="2" spans="2:2" ht="30" customHeight="1" x14ac:dyDescent="0.2">
      <c r="B2" s="102" t="s">
        <v>1</v>
      </c>
    </row>
    <row r="3" spans="2:2" ht="30" customHeight="1" x14ac:dyDescent="0.2">
      <c r="B3" s="102" t="s">
        <v>2</v>
      </c>
    </row>
    <row r="4" spans="2:2" ht="30" customHeight="1" x14ac:dyDescent="0.2">
      <c r="B4" s="102" t="s">
        <v>3</v>
      </c>
    </row>
    <row r="5" spans="2:2" ht="35.25" customHeight="1" x14ac:dyDescent="0.2">
      <c r="B5" s="103" t="s">
        <v>4</v>
      </c>
    </row>
    <row r="6" spans="2:2" ht="75" x14ac:dyDescent="0.2">
      <c r="B6" s="102" t="s">
        <v>5</v>
      </c>
    </row>
    <row r="7" spans="2:2" ht="42.75" customHeight="1" x14ac:dyDescent="0.2">
      <c r="B7" s="102"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U67"/>
  <sheetViews>
    <sheetView showGridLines="0" zoomScaleNormal="100" workbookViewId="0">
      <pane ySplit="3" topLeftCell="A4" activePane="bottomLeft" state="frozen"/>
      <selection pane="bottomLeft"/>
    </sheetView>
  </sheetViews>
  <sheetFormatPr defaultColWidth="9.140625" defaultRowHeight="19.5" customHeight="1" x14ac:dyDescent="0.3"/>
  <cols>
    <col min="1" max="1" width="2.140625" style="104" customWidth="1"/>
    <col min="2" max="2" width="65.42578125" style="1" customWidth="1"/>
    <col min="3" max="3" width="12.28515625" style="5" customWidth="1"/>
    <col min="4" max="12" width="11.7109375" style="5" customWidth="1"/>
    <col min="13" max="15" width="13" style="5" customWidth="1"/>
    <col min="16" max="16" width="0.7109375" style="5" customWidth="1"/>
    <col min="17" max="17" width="11.85546875" style="5" customWidth="1"/>
    <col min="18" max="18" width="2.28515625" style="1" customWidth="1"/>
    <col min="19" max="19" width="10.5703125" style="1" customWidth="1"/>
    <col min="20" max="20" width="2.28515625" style="1" customWidth="1"/>
    <col min="21" max="16384" width="9.140625" style="1"/>
  </cols>
  <sheetData>
    <row r="1" spans="1:21" ht="77.25" customHeight="1" thickBot="1" x14ac:dyDescent="0.35">
      <c r="A1" s="104" t="s">
        <v>7</v>
      </c>
      <c r="B1" s="113" t="s">
        <v>21</v>
      </c>
      <c r="C1" s="113"/>
      <c r="D1" s="113"/>
      <c r="E1" s="113"/>
      <c r="F1" s="113"/>
      <c r="G1" s="113"/>
      <c r="H1" s="113"/>
      <c r="I1" s="113"/>
      <c r="J1" s="113"/>
      <c r="K1" s="113"/>
      <c r="L1" s="113"/>
      <c r="M1" s="113"/>
      <c r="N1" s="113"/>
      <c r="O1" s="113"/>
      <c r="P1" s="113"/>
      <c r="Q1" s="113"/>
      <c r="R1" s="113"/>
      <c r="S1" s="113"/>
      <c r="T1" s="113"/>
    </row>
    <row r="2" spans="1:21" ht="30" customHeight="1" thickBot="1" x14ac:dyDescent="0.35">
      <c r="A2" s="105" t="s">
        <v>8</v>
      </c>
      <c r="B2" s="56" t="s">
        <v>22</v>
      </c>
      <c r="C2" s="82" t="s">
        <v>64</v>
      </c>
      <c r="D2" s="83" t="s">
        <v>65</v>
      </c>
      <c r="E2" s="82" t="s">
        <v>66</v>
      </c>
      <c r="F2" s="82" t="s">
        <v>67</v>
      </c>
      <c r="G2" s="82" t="s">
        <v>68</v>
      </c>
      <c r="H2" s="82" t="s">
        <v>69</v>
      </c>
      <c r="I2" s="82" t="s">
        <v>70</v>
      </c>
      <c r="J2" s="82" t="s">
        <v>71</v>
      </c>
      <c r="K2" s="82" t="s">
        <v>72</v>
      </c>
      <c r="L2" s="82" t="s">
        <v>73</v>
      </c>
      <c r="M2" s="82" t="s">
        <v>74</v>
      </c>
      <c r="N2" s="82" t="s">
        <v>75</v>
      </c>
      <c r="O2" s="82" t="s">
        <v>76</v>
      </c>
      <c r="P2" s="78"/>
      <c r="Q2" s="54" t="s">
        <v>77</v>
      </c>
      <c r="R2" s="55"/>
      <c r="S2" s="56"/>
      <c r="T2" s="98"/>
    </row>
    <row r="3" spans="1:21" s="3" customFormat="1" ht="27" customHeight="1" x14ac:dyDescent="0.25">
      <c r="A3" s="105" t="s">
        <v>9</v>
      </c>
      <c r="B3" s="88" t="s">
        <v>78</v>
      </c>
      <c r="C3" s="89" t="s">
        <v>22</v>
      </c>
      <c r="D3" s="90">
        <v>750</v>
      </c>
      <c r="E3" s="90">
        <v>200</v>
      </c>
      <c r="F3" s="90">
        <v>500</v>
      </c>
      <c r="G3" s="90">
        <v>1500</v>
      </c>
      <c r="H3" s="90">
        <v>1200</v>
      </c>
      <c r="I3" s="90">
        <v>1500</v>
      </c>
      <c r="J3" s="90">
        <v>1500</v>
      </c>
      <c r="K3" s="90">
        <v>1800</v>
      </c>
      <c r="L3" s="90">
        <v>2000</v>
      </c>
      <c r="M3" s="90">
        <v>2000</v>
      </c>
      <c r="N3" s="90">
        <v>2000</v>
      </c>
      <c r="O3" s="90">
        <v>2000</v>
      </c>
      <c r="P3" s="53"/>
      <c r="Q3" s="67">
        <f>SUM(D3:O3)</f>
        <v>16950</v>
      </c>
      <c r="U3" s="47"/>
    </row>
    <row r="4" spans="1:21" s="6" customFormat="1" ht="15" customHeight="1" x14ac:dyDescent="0.3">
      <c r="A4" s="105" t="s">
        <v>10</v>
      </c>
      <c r="B4" s="110" t="s">
        <v>23</v>
      </c>
      <c r="C4" s="100" t="s">
        <v>64</v>
      </c>
      <c r="D4" s="100" t="s">
        <v>65</v>
      </c>
      <c r="E4" s="100" t="s">
        <v>66</v>
      </c>
      <c r="F4" s="100" t="s">
        <v>67</v>
      </c>
      <c r="G4" s="100" t="s">
        <v>68</v>
      </c>
      <c r="H4" s="100" t="s">
        <v>69</v>
      </c>
      <c r="I4" s="100" t="s">
        <v>70</v>
      </c>
      <c r="J4" s="100" t="s">
        <v>71</v>
      </c>
      <c r="K4" s="100" t="s">
        <v>72</v>
      </c>
      <c r="L4" s="100" t="s">
        <v>73</v>
      </c>
      <c r="M4" s="100" t="s">
        <v>74</v>
      </c>
      <c r="N4" s="100" t="s">
        <v>75</v>
      </c>
      <c r="O4" s="100" t="s">
        <v>76</v>
      </c>
      <c r="P4" s="64"/>
      <c r="R4" s="65"/>
      <c r="S4" s="66"/>
      <c r="T4" s="65"/>
    </row>
    <row r="5" spans="1:21" s="6" customFormat="1" ht="22.5" customHeight="1" x14ac:dyDescent="0.35">
      <c r="A5" s="106"/>
      <c r="B5" s="48" t="s">
        <v>24</v>
      </c>
      <c r="C5" s="46"/>
      <c r="D5" s="37">
        <f t="shared" ref="D5:O5" si="0">D11+D33+D41+D48</f>
        <v>1.1000000000000001</v>
      </c>
      <c r="E5" s="37">
        <f t="shared" si="0"/>
        <v>1.1000000000000001</v>
      </c>
      <c r="F5" s="37">
        <f t="shared" si="0"/>
        <v>1.1000000000000001</v>
      </c>
      <c r="G5" s="37">
        <f t="shared" si="0"/>
        <v>1.1000000000000001</v>
      </c>
      <c r="H5" s="37">
        <f t="shared" si="0"/>
        <v>1.1000000000000001</v>
      </c>
      <c r="I5" s="37">
        <f t="shared" si="0"/>
        <v>1.1000000000000001</v>
      </c>
      <c r="J5" s="37">
        <f t="shared" si="0"/>
        <v>1.1000000000000001</v>
      </c>
      <c r="K5" s="37">
        <f t="shared" si="0"/>
        <v>1.1000000000000001</v>
      </c>
      <c r="L5" s="37">
        <f t="shared" si="0"/>
        <v>0.85000000000000009</v>
      </c>
      <c r="M5" s="37">
        <f t="shared" si="0"/>
        <v>0.85000000000000009</v>
      </c>
      <c r="N5" s="37">
        <f t="shared" si="0"/>
        <v>0.85000000000000009</v>
      </c>
      <c r="O5" s="37">
        <f t="shared" si="0"/>
        <v>0.85000000000000009</v>
      </c>
      <c r="P5" s="9"/>
      <c r="Q5" s="75"/>
      <c r="R5" s="76"/>
      <c r="S5" s="77"/>
      <c r="T5" s="97"/>
    </row>
    <row r="6" spans="1:21" s="2" customFormat="1" ht="19.5" customHeight="1" x14ac:dyDescent="0.3">
      <c r="A6" s="107"/>
      <c r="B6" s="29" t="s">
        <v>25</v>
      </c>
      <c r="C6" s="58">
        <v>5</v>
      </c>
      <c r="D6" s="30">
        <f t="shared" ref="D6:O6" si="1">+$C$6</f>
        <v>5</v>
      </c>
      <c r="E6" s="30">
        <f t="shared" si="1"/>
        <v>5</v>
      </c>
      <c r="F6" s="30">
        <f t="shared" si="1"/>
        <v>5</v>
      </c>
      <c r="G6" s="30">
        <f t="shared" si="1"/>
        <v>5</v>
      </c>
      <c r="H6" s="30">
        <f t="shared" si="1"/>
        <v>5</v>
      </c>
      <c r="I6" s="30">
        <f t="shared" si="1"/>
        <v>5</v>
      </c>
      <c r="J6" s="30">
        <f t="shared" si="1"/>
        <v>5</v>
      </c>
      <c r="K6" s="30">
        <f t="shared" si="1"/>
        <v>5</v>
      </c>
      <c r="L6" s="30">
        <f t="shared" si="1"/>
        <v>5</v>
      </c>
      <c r="M6" s="30">
        <f t="shared" si="1"/>
        <v>5</v>
      </c>
      <c r="N6" s="30">
        <f t="shared" si="1"/>
        <v>5</v>
      </c>
      <c r="O6" s="30">
        <f t="shared" si="1"/>
        <v>5</v>
      </c>
      <c r="P6" s="10"/>
      <c r="Q6" s="71"/>
      <c r="R6" s="72"/>
      <c r="S6" s="74"/>
      <c r="T6" s="32"/>
    </row>
    <row r="7" spans="1:21" s="3" customFormat="1" ht="19.5" customHeight="1" x14ac:dyDescent="0.25">
      <c r="A7" s="108"/>
      <c r="B7" s="33" t="s">
        <v>26</v>
      </c>
      <c r="C7" s="59"/>
      <c r="D7" s="34">
        <f t="shared" ref="D7:O7" si="2">$C$6*D6</f>
        <v>25</v>
      </c>
      <c r="E7" s="34">
        <f t="shared" si="2"/>
        <v>25</v>
      </c>
      <c r="F7" s="34">
        <f t="shared" si="2"/>
        <v>25</v>
      </c>
      <c r="G7" s="34">
        <f t="shared" si="2"/>
        <v>25</v>
      </c>
      <c r="H7" s="34">
        <f t="shared" si="2"/>
        <v>25</v>
      </c>
      <c r="I7" s="34">
        <f t="shared" si="2"/>
        <v>25</v>
      </c>
      <c r="J7" s="34">
        <f t="shared" si="2"/>
        <v>25</v>
      </c>
      <c r="K7" s="34">
        <f t="shared" si="2"/>
        <v>25</v>
      </c>
      <c r="L7" s="34">
        <f t="shared" si="2"/>
        <v>25</v>
      </c>
      <c r="M7" s="34">
        <f t="shared" si="2"/>
        <v>25</v>
      </c>
      <c r="N7" s="34">
        <f t="shared" si="2"/>
        <v>25</v>
      </c>
      <c r="O7" s="34">
        <f t="shared" si="2"/>
        <v>25</v>
      </c>
      <c r="P7" s="11"/>
      <c r="Q7" s="71">
        <f>SUM('Προϋπολογ. μάρκετινγκ καναλιού'!$D7:$O7)</f>
        <v>300</v>
      </c>
      <c r="R7" s="72"/>
      <c r="S7" s="73"/>
      <c r="T7" s="32"/>
    </row>
    <row r="8" spans="1:21" s="3" customFormat="1" ht="19.5" customHeight="1" x14ac:dyDescent="0.25">
      <c r="A8" s="108"/>
      <c r="B8" s="31" t="s">
        <v>27</v>
      </c>
      <c r="C8" s="60">
        <v>1E-3</v>
      </c>
      <c r="D8" s="11">
        <f t="shared" ref="D8:O8" si="3">D3*$C$8</f>
        <v>0.75</v>
      </c>
      <c r="E8" s="11">
        <f t="shared" si="3"/>
        <v>0.2</v>
      </c>
      <c r="F8" s="11">
        <f t="shared" si="3"/>
        <v>0.5</v>
      </c>
      <c r="G8" s="11">
        <f t="shared" si="3"/>
        <v>1.5</v>
      </c>
      <c r="H8" s="11">
        <f t="shared" si="3"/>
        <v>1.2</v>
      </c>
      <c r="I8" s="11">
        <f t="shared" si="3"/>
        <v>1.5</v>
      </c>
      <c r="J8" s="11">
        <f t="shared" si="3"/>
        <v>1.5</v>
      </c>
      <c r="K8" s="11">
        <f t="shared" si="3"/>
        <v>1.8</v>
      </c>
      <c r="L8" s="11">
        <f t="shared" si="3"/>
        <v>2</v>
      </c>
      <c r="M8" s="11">
        <f t="shared" si="3"/>
        <v>2</v>
      </c>
      <c r="N8" s="11">
        <f t="shared" si="3"/>
        <v>2</v>
      </c>
      <c r="O8" s="11">
        <f t="shared" si="3"/>
        <v>2</v>
      </c>
      <c r="P8" s="11"/>
      <c r="Q8" s="21">
        <f>SUM('Προϋπολογ. μάρκετινγκ καναλιού'!$D8:$O8)</f>
        <v>16.950000000000003</v>
      </c>
      <c r="R8" s="32"/>
      <c r="S8" s="20"/>
      <c r="T8" s="32"/>
    </row>
    <row r="9" spans="1:21" s="3" customFormat="1" ht="19.5" customHeight="1" thickBot="1" x14ac:dyDescent="0.35">
      <c r="A9" s="108"/>
      <c r="B9" s="84" t="s">
        <v>79</v>
      </c>
      <c r="C9" s="84"/>
      <c r="D9" s="85">
        <f>SUM(D7:D8)</f>
        <v>25.75</v>
      </c>
      <c r="E9" s="85">
        <f t="shared" ref="E9:O9" si="4">SUM(E7:E8)</f>
        <v>25.2</v>
      </c>
      <c r="F9" s="85">
        <f t="shared" si="4"/>
        <v>25.5</v>
      </c>
      <c r="G9" s="85">
        <f t="shared" si="4"/>
        <v>26.5</v>
      </c>
      <c r="H9" s="85">
        <f t="shared" si="4"/>
        <v>26.2</v>
      </c>
      <c r="I9" s="85">
        <f t="shared" si="4"/>
        <v>26.5</v>
      </c>
      <c r="J9" s="85">
        <f t="shared" si="4"/>
        <v>26.5</v>
      </c>
      <c r="K9" s="85">
        <f t="shared" si="4"/>
        <v>26.8</v>
      </c>
      <c r="L9" s="85">
        <f t="shared" si="4"/>
        <v>27</v>
      </c>
      <c r="M9" s="85">
        <f t="shared" si="4"/>
        <v>27</v>
      </c>
      <c r="N9" s="85">
        <f t="shared" si="4"/>
        <v>27</v>
      </c>
      <c r="O9" s="85">
        <f t="shared" si="4"/>
        <v>27</v>
      </c>
      <c r="P9" s="16"/>
      <c r="Q9" s="52">
        <f>SUM(Q7:Q8)</f>
        <v>316.95</v>
      </c>
      <c r="R9" s="22"/>
      <c r="S9" s="23"/>
      <c r="T9" s="22"/>
    </row>
    <row r="10" spans="1:21" s="8" customFormat="1" ht="19.5" customHeight="1" x14ac:dyDescent="0.3">
      <c r="A10" s="105" t="s">
        <v>11</v>
      </c>
      <c r="B10" s="111" t="s">
        <v>28</v>
      </c>
      <c r="C10" s="82" t="s">
        <v>64</v>
      </c>
      <c r="D10" s="83" t="s">
        <v>65</v>
      </c>
      <c r="E10" s="82" t="s">
        <v>66</v>
      </c>
      <c r="F10" s="82" t="s">
        <v>67</v>
      </c>
      <c r="G10" s="82" t="s">
        <v>68</v>
      </c>
      <c r="H10" s="82" t="s">
        <v>69</v>
      </c>
      <c r="I10" s="82" t="s">
        <v>70</v>
      </c>
      <c r="J10" s="82" t="s">
        <v>71</v>
      </c>
      <c r="K10" s="82" t="s">
        <v>72</v>
      </c>
      <c r="L10" s="82" t="s">
        <v>73</v>
      </c>
      <c r="M10" s="82" t="s">
        <v>74</v>
      </c>
      <c r="N10" s="82" t="s">
        <v>75</v>
      </c>
      <c r="O10" s="82" t="s">
        <v>76</v>
      </c>
      <c r="P10" s="9"/>
      <c r="Q10" s="52"/>
      <c r="R10" s="22"/>
      <c r="S10" s="23"/>
      <c r="T10" s="97"/>
    </row>
    <row r="11" spans="1:21" s="2" customFormat="1" ht="19.5" customHeight="1" x14ac:dyDescent="0.35">
      <c r="A11" s="107"/>
      <c r="B11" s="48" t="s">
        <v>29</v>
      </c>
      <c r="C11" s="46"/>
      <c r="D11" s="37">
        <v>1</v>
      </c>
      <c r="E11" s="37">
        <v>1</v>
      </c>
      <c r="F11" s="37">
        <v>0.75</v>
      </c>
      <c r="G11" s="37">
        <v>0.4</v>
      </c>
      <c r="H11" s="37">
        <v>0.33</v>
      </c>
      <c r="I11" s="37">
        <v>0.25</v>
      </c>
      <c r="J11" s="37">
        <v>0.2</v>
      </c>
      <c r="K11" s="37">
        <v>0.1</v>
      </c>
      <c r="L11" s="37">
        <v>0.05</v>
      </c>
      <c r="M11" s="37">
        <v>0.05</v>
      </c>
      <c r="N11" s="37">
        <v>0.05</v>
      </c>
      <c r="O11" s="37">
        <v>0.05</v>
      </c>
      <c r="P11" s="10"/>
      <c r="Q11" s="68"/>
      <c r="R11" s="69"/>
      <c r="S11" s="70"/>
      <c r="T11" s="32"/>
    </row>
    <row r="12" spans="1:21" s="3" customFormat="1" ht="19.5" customHeight="1" x14ac:dyDescent="0.25">
      <c r="A12" s="108"/>
      <c r="B12" s="29" t="s">
        <v>30</v>
      </c>
      <c r="C12" s="58"/>
      <c r="D12" s="45">
        <v>1</v>
      </c>
      <c r="E12" s="45">
        <v>0.5</v>
      </c>
      <c r="F12" s="45">
        <v>0.5</v>
      </c>
      <c r="G12" s="45">
        <v>0.5</v>
      </c>
      <c r="H12" s="45">
        <v>0.5</v>
      </c>
      <c r="I12" s="45">
        <v>0.5</v>
      </c>
      <c r="J12" s="45">
        <v>0.5</v>
      </c>
      <c r="K12" s="45">
        <v>0.5</v>
      </c>
      <c r="L12" s="45">
        <v>0.5</v>
      </c>
      <c r="M12" s="45">
        <v>0.5</v>
      </c>
      <c r="N12" s="45">
        <v>0.5</v>
      </c>
      <c r="O12" s="45">
        <v>0.5</v>
      </c>
      <c r="P12" s="10"/>
      <c r="Q12" s="71"/>
      <c r="R12" s="72"/>
      <c r="S12" s="74"/>
      <c r="T12" s="32"/>
    </row>
    <row r="13" spans="1:21" s="3" customFormat="1" ht="19.5" customHeight="1" x14ac:dyDescent="0.25">
      <c r="A13" s="108"/>
      <c r="B13" s="43" t="s">
        <v>25</v>
      </c>
      <c r="C13" s="59">
        <v>3</v>
      </c>
      <c r="D13" s="44">
        <f t="shared" ref="D13:O13" si="5">$C$13*D12</f>
        <v>3</v>
      </c>
      <c r="E13" s="44">
        <f t="shared" si="5"/>
        <v>1.5</v>
      </c>
      <c r="F13" s="44">
        <f t="shared" si="5"/>
        <v>1.5</v>
      </c>
      <c r="G13" s="44">
        <f t="shared" si="5"/>
        <v>1.5</v>
      </c>
      <c r="H13" s="44">
        <f t="shared" si="5"/>
        <v>1.5</v>
      </c>
      <c r="I13" s="44">
        <f t="shared" si="5"/>
        <v>1.5</v>
      </c>
      <c r="J13" s="44">
        <f t="shared" si="5"/>
        <v>1.5</v>
      </c>
      <c r="K13" s="44">
        <f t="shared" si="5"/>
        <v>1.5</v>
      </c>
      <c r="L13" s="44">
        <f t="shared" si="5"/>
        <v>1.5</v>
      </c>
      <c r="M13" s="44">
        <f t="shared" si="5"/>
        <v>1.5</v>
      </c>
      <c r="N13" s="44">
        <f t="shared" si="5"/>
        <v>1.5</v>
      </c>
      <c r="O13" s="44">
        <f t="shared" si="5"/>
        <v>1.5</v>
      </c>
      <c r="P13" s="10"/>
      <c r="Q13" s="71">
        <f>SUM('Προϋπολογ. μάρκετινγκ καναλιού'!$D13:$O13)</f>
        <v>19.5</v>
      </c>
      <c r="R13" s="72"/>
      <c r="S13" s="74"/>
      <c r="T13" s="32"/>
    </row>
    <row r="14" spans="1:21" s="3" customFormat="1" ht="19.5" customHeight="1" x14ac:dyDescent="0.25">
      <c r="A14" s="108"/>
      <c r="B14" s="43" t="s">
        <v>31</v>
      </c>
      <c r="C14" s="59"/>
      <c r="D14" s="44">
        <v>25</v>
      </c>
      <c r="E14" s="44">
        <v>10</v>
      </c>
      <c r="F14" s="44">
        <v>25</v>
      </c>
      <c r="G14" s="44">
        <v>10</v>
      </c>
      <c r="H14" s="44">
        <v>25</v>
      </c>
      <c r="I14" s="44">
        <v>10</v>
      </c>
      <c r="J14" s="44">
        <v>25</v>
      </c>
      <c r="K14" s="44">
        <v>10</v>
      </c>
      <c r="L14" s="44">
        <v>25</v>
      </c>
      <c r="M14" s="44">
        <v>10</v>
      </c>
      <c r="N14" s="44">
        <v>25</v>
      </c>
      <c r="O14" s="44">
        <v>10</v>
      </c>
      <c r="P14" s="10"/>
      <c r="Q14" s="71">
        <f>SUM('Προϋπολογ. μάρκετινγκ καναλιού'!$D14:$O14)</f>
        <v>210</v>
      </c>
      <c r="R14" s="72"/>
      <c r="S14" s="74"/>
      <c r="T14" s="32"/>
    </row>
    <row r="15" spans="1:21" s="3" customFormat="1" ht="19.5" customHeight="1" x14ac:dyDescent="0.25">
      <c r="A15" s="108"/>
      <c r="B15" s="43" t="s">
        <v>27</v>
      </c>
      <c r="C15" s="61">
        <v>1E-3</v>
      </c>
      <c r="D15" s="34">
        <f t="shared" ref="D15:O15" si="6">$C$15*D3*D11*D12</f>
        <v>0.75</v>
      </c>
      <c r="E15" s="34">
        <f t="shared" si="6"/>
        <v>0.1</v>
      </c>
      <c r="F15" s="34">
        <f t="shared" si="6"/>
        <v>0.1875</v>
      </c>
      <c r="G15" s="34">
        <f t="shared" si="6"/>
        <v>0.30000000000000004</v>
      </c>
      <c r="H15" s="34">
        <f t="shared" si="6"/>
        <v>0.19800000000000001</v>
      </c>
      <c r="I15" s="34">
        <f t="shared" si="6"/>
        <v>0.1875</v>
      </c>
      <c r="J15" s="34">
        <f t="shared" si="6"/>
        <v>0.15000000000000002</v>
      </c>
      <c r="K15" s="34">
        <f t="shared" si="6"/>
        <v>9.0000000000000011E-2</v>
      </c>
      <c r="L15" s="34">
        <f t="shared" si="6"/>
        <v>0.05</v>
      </c>
      <c r="M15" s="34">
        <f t="shared" si="6"/>
        <v>0.05</v>
      </c>
      <c r="N15" s="34">
        <f t="shared" si="6"/>
        <v>0.05</v>
      </c>
      <c r="O15" s="34">
        <f t="shared" si="6"/>
        <v>0.05</v>
      </c>
      <c r="P15" s="10"/>
      <c r="Q15" s="71">
        <f>SUM('Προϋπολογ. μάρκετινγκ καναλιού'!$D15:$O15)</f>
        <v>2.1629999999999998</v>
      </c>
      <c r="R15" s="72"/>
      <c r="S15" s="74"/>
      <c r="T15" s="32"/>
    </row>
    <row r="16" spans="1:21" s="3" customFormat="1" ht="19.5" customHeight="1" x14ac:dyDescent="0.3">
      <c r="A16" s="108"/>
      <c r="B16" s="42" t="s">
        <v>32</v>
      </c>
      <c r="C16" s="62"/>
      <c r="D16" s="10">
        <v>25</v>
      </c>
      <c r="E16" s="10">
        <v>10</v>
      </c>
      <c r="F16" s="10">
        <v>25</v>
      </c>
      <c r="G16" s="10">
        <v>10</v>
      </c>
      <c r="H16" s="10">
        <v>25</v>
      </c>
      <c r="I16" s="10">
        <v>10</v>
      </c>
      <c r="J16" s="10">
        <v>25</v>
      </c>
      <c r="K16" s="10">
        <v>10</v>
      </c>
      <c r="L16" s="10">
        <v>25</v>
      </c>
      <c r="M16" s="10">
        <v>10</v>
      </c>
      <c r="N16" s="10">
        <v>25</v>
      </c>
      <c r="O16" s="10">
        <v>10</v>
      </c>
      <c r="P16" s="13"/>
      <c r="Q16" s="21">
        <f>SUM('Προϋπολογ. μάρκετινγκ καναλιού'!$D16:$O16)</f>
        <v>210</v>
      </c>
      <c r="R16" s="32"/>
      <c r="S16" s="35"/>
      <c r="T16" s="24"/>
    </row>
    <row r="17" spans="1:20" s="15" customFormat="1" ht="19.5" customHeight="1" thickBot="1" x14ac:dyDescent="0.35">
      <c r="A17" s="109"/>
      <c r="B17" s="84" t="s">
        <v>80</v>
      </c>
      <c r="C17" s="86"/>
      <c r="D17" s="87">
        <f>SUM(D13:D16)</f>
        <v>53.75</v>
      </c>
      <c r="E17" s="87">
        <f>SUM(E13:E16)</f>
        <v>21.6</v>
      </c>
      <c r="F17" s="87">
        <f t="shared" ref="F17:O17" si="7">SUM(F13:F16)</f>
        <v>51.6875</v>
      </c>
      <c r="G17" s="87">
        <f t="shared" si="7"/>
        <v>21.8</v>
      </c>
      <c r="H17" s="87">
        <f t="shared" si="7"/>
        <v>51.698</v>
      </c>
      <c r="I17" s="87">
        <f t="shared" si="7"/>
        <v>21.6875</v>
      </c>
      <c r="J17" s="87">
        <f t="shared" si="7"/>
        <v>51.65</v>
      </c>
      <c r="K17" s="87">
        <f t="shared" si="7"/>
        <v>21.59</v>
      </c>
      <c r="L17" s="87">
        <f t="shared" si="7"/>
        <v>51.55</v>
      </c>
      <c r="M17" s="87">
        <f t="shared" si="7"/>
        <v>21.55</v>
      </c>
      <c r="N17" s="87">
        <f t="shared" si="7"/>
        <v>51.55</v>
      </c>
      <c r="O17" s="87">
        <f t="shared" si="7"/>
        <v>21.55</v>
      </c>
      <c r="P17" s="10"/>
      <c r="Q17" s="95">
        <f>SUM(Q13:Q16)</f>
        <v>441.66300000000001</v>
      </c>
      <c r="R17" s="32"/>
      <c r="S17" s="35"/>
      <c r="T17" s="32"/>
    </row>
    <row r="18" spans="1:20" s="3" customFormat="1" ht="19.5" customHeight="1" x14ac:dyDescent="0.3">
      <c r="A18" s="105" t="s">
        <v>12</v>
      </c>
      <c r="B18" s="111" t="s">
        <v>33</v>
      </c>
      <c r="C18" s="82" t="s">
        <v>64</v>
      </c>
      <c r="D18" s="83" t="s">
        <v>65</v>
      </c>
      <c r="E18" s="82" t="s">
        <v>66</v>
      </c>
      <c r="F18" s="82" t="s">
        <v>67</v>
      </c>
      <c r="G18" s="82" t="s">
        <v>68</v>
      </c>
      <c r="H18" s="82" t="s">
        <v>69</v>
      </c>
      <c r="I18" s="82" t="s">
        <v>70</v>
      </c>
      <c r="J18" s="82" t="s">
        <v>71</v>
      </c>
      <c r="K18" s="82" t="s">
        <v>72</v>
      </c>
      <c r="L18" s="82" t="s">
        <v>73</v>
      </c>
      <c r="M18" s="82" t="s">
        <v>74</v>
      </c>
      <c r="N18" s="82" t="s">
        <v>75</v>
      </c>
      <c r="O18" s="82" t="s">
        <v>76</v>
      </c>
      <c r="P18" s="10"/>
      <c r="Q18" s="52"/>
      <c r="R18" s="24"/>
      <c r="S18" s="25"/>
      <c r="T18" s="32"/>
    </row>
    <row r="19" spans="1:20" s="3" customFormat="1" ht="19.5" customHeight="1" x14ac:dyDescent="0.25">
      <c r="A19" s="108"/>
      <c r="B19" s="38" t="s">
        <v>34</v>
      </c>
      <c r="C19" s="63"/>
      <c r="D19" s="40">
        <v>0.25</v>
      </c>
      <c r="E19" s="40">
        <v>0.25</v>
      </c>
      <c r="F19" s="40">
        <v>0.25</v>
      </c>
      <c r="G19" s="40">
        <v>0.25</v>
      </c>
      <c r="H19" s="40">
        <v>0.25</v>
      </c>
      <c r="I19" s="40">
        <v>0.25</v>
      </c>
      <c r="J19" s="40">
        <v>0.25</v>
      </c>
      <c r="K19" s="40">
        <v>0.25</v>
      </c>
      <c r="L19" s="40">
        <v>0.25</v>
      </c>
      <c r="M19" s="40">
        <v>0.25</v>
      </c>
      <c r="N19" s="40">
        <v>0.25</v>
      </c>
      <c r="O19" s="40">
        <v>0.25</v>
      </c>
      <c r="P19" s="10"/>
      <c r="Q19" s="71"/>
      <c r="R19" s="72"/>
      <c r="S19" s="74"/>
      <c r="T19" s="32"/>
    </row>
    <row r="20" spans="1:20" s="3" customFormat="1" ht="19.5" customHeight="1" x14ac:dyDescent="0.25">
      <c r="A20" s="108"/>
      <c r="B20" s="43" t="s">
        <v>25</v>
      </c>
      <c r="C20" s="59">
        <v>1</v>
      </c>
      <c r="D20" s="44">
        <f t="shared" ref="D20:O20" si="8">$C$20*D19</f>
        <v>0.25</v>
      </c>
      <c r="E20" s="44">
        <f t="shared" si="8"/>
        <v>0.25</v>
      </c>
      <c r="F20" s="44">
        <f t="shared" si="8"/>
        <v>0.25</v>
      </c>
      <c r="G20" s="44">
        <f t="shared" si="8"/>
        <v>0.25</v>
      </c>
      <c r="H20" s="44">
        <f t="shared" si="8"/>
        <v>0.25</v>
      </c>
      <c r="I20" s="44">
        <f t="shared" si="8"/>
        <v>0.25</v>
      </c>
      <c r="J20" s="44">
        <f t="shared" si="8"/>
        <v>0.25</v>
      </c>
      <c r="K20" s="44">
        <f t="shared" si="8"/>
        <v>0.25</v>
      </c>
      <c r="L20" s="44">
        <f t="shared" si="8"/>
        <v>0.25</v>
      </c>
      <c r="M20" s="44">
        <f t="shared" si="8"/>
        <v>0.25</v>
      </c>
      <c r="N20" s="44">
        <f t="shared" si="8"/>
        <v>0.25</v>
      </c>
      <c r="O20" s="44">
        <f t="shared" si="8"/>
        <v>0.25</v>
      </c>
      <c r="P20" s="10"/>
      <c r="Q20" s="71">
        <f>SUM('Προϋπολογ. μάρκετινγκ καναλιού'!$D20:$O20)</f>
        <v>3</v>
      </c>
      <c r="R20" s="72"/>
      <c r="S20" s="74"/>
      <c r="T20" s="32"/>
    </row>
    <row r="21" spans="1:20" s="3" customFormat="1" ht="19.5" customHeight="1" x14ac:dyDescent="0.25">
      <c r="A21" s="108"/>
      <c r="B21" s="41" t="s">
        <v>35</v>
      </c>
      <c r="C21" s="63"/>
      <c r="D21" s="39">
        <v>500</v>
      </c>
      <c r="E21" s="39"/>
      <c r="F21" s="39"/>
      <c r="G21" s="39"/>
      <c r="H21" s="39"/>
      <c r="I21" s="39"/>
      <c r="J21" s="39"/>
      <c r="K21" s="39"/>
      <c r="L21" s="39"/>
      <c r="M21" s="39"/>
      <c r="N21" s="39"/>
      <c r="O21" s="39"/>
      <c r="P21" s="10"/>
      <c r="Q21" s="71">
        <f>SUM('Προϋπολογ. μάρκετινγκ καναλιού'!$D21:$O21)</f>
        <v>500</v>
      </c>
      <c r="R21" s="72"/>
      <c r="S21" s="74"/>
      <c r="T21" s="32"/>
    </row>
    <row r="22" spans="1:20" s="3" customFormat="1" ht="19.5" customHeight="1" x14ac:dyDescent="0.3">
      <c r="A22" s="108"/>
      <c r="B22" s="41" t="s">
        <v>36</v>
      </c>
      <c r="C22" s="63"/>
      <c r="D22" s="39">
        <v>10</v>
      </c>
      <c r="E22" s="39">
        <v>10</v>
      </c>
      <c r="F22" s="39">
        <v>10</v>
      </c>
      <c r="G22" s="39">
        <v>10</v>
      </c>
      <c r="H22" s="39">
        <v>10</v>
      </c>
      <c r="I22" s="39">
        <v>10</v>
      </c>
      <c r="J22" s="39">
        <v>10</v>
      </c>
      <c r="K22" s="39">
        <v>10</v>
      </c>
      <c r="L22" s="39">
        <v>10</v>
      </c>
      <c r="M22" s="39">
        <v>10</v>
      </c>
      <c r="N22" s="39">
        <v>10</v>
      </c>
      <c r="O22" s="39">
        <v>10</v>
      </c>
      <c r="P22" s="13"/>
      <c r="Q22" s="71">
        <f>SUM('Προϋπολογ. μάρκετινγκ καναλιού'!$D22:$O22)</f>
        <v>120</v>
      </c>
      <c r="R22" s="72"/>
      <c r="S22" s="74"/>
      <c r="T22" s="24"/>
    </row>
    <row r="23" spans="1:20" s="15" customFormat="1" ht="19.5" customHeight="1" x14ac:dyDescent="0.3">
      <c r="A23" s="109"/>
      <c r="B23" s="42" t="s">
        <v>37</v>
      </c>
      <c r="C23" s="62"/>
      <c r="D23" s="10">
        <v>25</v>
      </c>
      <c r="E23" s="10"/>
      <c r="F23" s="10"/>
      <c r="G23" s="10"/>
      <c r="H23" s="10"/>
      <c r="I23" s="10"/>
      <c r="J23" s="10"/>
      <c r="K23" s="10"/>
      <c r="L23" s="10"/>
      <c r="M23" s="10"/>
      <c r="N23" s="10">
        <v>25</v>
      </c>
      <c r="O23" s="10"/>
      <c r="P23" s="13"/>
      <c r="Q23" s="21">
        <f>SUM('Προϋπολογ. μάρκετινγκ καναλιού'!$D23:$O23)</f>
        <v>50</v>
      </c>
      <c r="R23" s="32"/>
      <c r="S23" s="35"/>
      <c r="T23" s="24"/>
    </row>
    <row r="24" spans="1:20" s="15" customFormat="1" ht="19.5" customHeight="1" thickBot="1" x14ac:dyDescent="0.35">
      <c r="A24" s="109"/>
      <c r="B24" s="84" t="s">
        <v>81</v>
      </c>
      <c r="C24" s="84"/>
      <c r="D24" s="85">
        <f>SUM(D20:D23)</f>
        <v>535.25</v>
      </c>
      <c r="E24" s="85">
        <f t="shared" ref="E24:O24" si="9">SUM(E20:E23)</f>
        <v>10.25</v>
      </c>
      <c r="F24" s="85">
        <f t="shared" si="9"/>
        <v>10.25</v>
      </c>
      <c r="G24" s="85">
        <f t="shared" si="9"/>
        <v>10.25</v>
      </c>
      <c r="H24" s="85">
        <f t="shared" si="9"/>
        <v>10.25</v>
      </c>
      <c r="I24" s="85">
        <f t="shared" si="9"/>
        <v>10.25</v>
      </c>
      <c r="J24" s="85">
        <f t="shared" si="9"/>
        <v>10.25</v>
      </c>
      <c r="K24" s="85">
        <f t="shared" si="9"/>
        <v>10.25</v>
      </c>
      <c r="L24" s="85">
        <f t="shared" si="9"/>
        <v>10.25</v>
      </c>
      <c r="M24" s="85">
        <f t="shared" si="9"/>
        <v>10.25</v>
      </c>
      <c r="N24" s="85">
        <f t="shared" si="9"/>
        <v>35.25</v>
      </c>
      <c r="O24" s="85">
        <f t="shared" si="9"/>
        <v>10.25</v>
      </c>
      <c r="P24" s="10"/>
      <c r="Q24" s="52">
        <f>SUM(Q20:Q23)</f>
        <v>673</v>
      </c>
      <c r="R24" s="24"/>
      <c r="S24" s="25"/>
      <c r="T24" s="32"/>
    </row>
    <row r="25" spans="1:20" s="3" customFormat="1" ht="19.5" customHeight="1" x14ac:dyDescent="0.3">
      <c r="A25" s="105" t="s">
        <v>13</v>
      </c>
      <c r="B25" s="111" t="s">
        <v>38</v>
      </c>
      <c r="C25" s="82" t="s">
        <v>64</v>
      </c>
      <c r="D25" s="83" t="s">
        <v>65</v>
      </c>
      <c r="E25" s="82" t="s">
        <v>66</v>
      </c>
      <c r="F25" s="82" t="s">
        <v>67</v>
      </c>
      <c r="G25" s="82" t="s">
        <v>68</v>
      </c>
      <c r="H25" s="82" t="s">
        <v>69</v>
      </c>
      <c r="I25" s="82" t="s">
        <v>70</v>
      </c>
      <c r="J25" s="82" t="s">
        <v>71</v>
      </c>
      <c r="K25" s="82" t="s">
        <v>72</v>
      </c>
      <c r="L25" s="82" t="s">
        <v>73</v>
      </c>
      <c r="M25" s="82" t="s">
        <v>74</v>
      </c>
      <c r="N25" s="82" t="s">
        <v>75</v>
      </c>
      <c r="O25" s="82" t="s">
        <v>76</v>
      </c>
      <c r="P25" s="10"/>
      <c r="Q25" s="52"/>
      <c r="R25" s="24"/>
      <c r="S25" s="25"/>
      <c r="T25" s="32"/>
    </row>
    <row r="26" spans="1:20" s="3" customFormat="1" ht="19.5" customHeight="1" x14ac:dyDescent="0.3">
      <c r="A26" s="108"/>
      <c r="B26" s="38" t="s">
        <v>39</v>
      </c>
      <c r="C26" s="63"/>
      <c r="D26" s="40"/>
      <c r="E26" s="40"/>
      <c r="F26" s="40"/>
      <c r="G26" s="40"/>
      <c r="H26" s="40"/>
      <c r="I26" s="40"/>
      <c r="J26" s="40"/>
      <c r="K26" s="40"/>
      <c r="L26" s="40"/>
      <c r="M26" s="40"/>
      <c r="N26" s="40"/>
      <c r="O26" s="40"/>
      <c r="P26" s="10"/>
      <c r="Q26" s="52"/>
      <c r="R26" s="24"/>
      <c r="S26" s="25"/>
      <c r="T26" s="32"/>
    </row>
    <row r="27" spans="1:20" s="3" customFormat="1" ht="19.5" customHeight="1" x14ac:dyDescent="0.3">
      <c r="A27" s="108"/>
      <c r="B27" s="41" t="s">
        <v>26</v>
      </c>
      <c r="C27" s="63"/>
      <c r="D27" s="39"/>
      <c r="E27" s="39"/>
      <c r="F27" s="39"/>
      <c r="G27" s="39"/>
      <c r="H27" s="39"/>
      <c r="I27" s="39"/>
      <c r="J27" s="39"/>
      <c r="K27" s="39"/>
      <c r="L27" s="39"/>
      <c r="M27" s="39"/>
      <c r="N27" s="39"/>
      <c r="O27" s="39"/>
      <c r="P27" s="13"/>
      <c r="Q27" s="71">
        <f>SUM('Προϋπολογ. μάρκετινγκ καναλιού'!$D27:$O27)</f>
        <v>0</v>
      </c>
      <c r="R27" s="72"/>
      <c r="S27" s="74"/>
      <c r="T27" s="24"/>
    </row>
    <row r="28" spans="1:20" s="15" customFormat="1" ht="19.5" customHeight="1" x14ac:dyDescent="0.3">
      <c r="A28" s="109"/>
      <c r="B28" s="42" t="s">
        <v>40</v>
      </c>
      <c r="C28" s="63"/>
      <c r="D28" s="39">
        <v>1000</v>
      </c>
      <c r="E28" s="39">
        <v>1000</v>
      </c>
      <c r="F28" s="39">
        <v>1000</v>
      </c>
      <c r="G28" s="39">
        <v>1000</v>
      </c>
      <c r="H28" s="39">
        <v>1000</v>
      </c>
      <c r="I28" s="39">
        <v>1000</v>
      </c>
      <c r="J28" s="39">
        <v>1000</v>
      </c>
      <c r="K28" s="39">
        <v>1000</v>
      </c>
      <c r="L28" s="39">
        <v>1000</v>
      </c>
      <c r="M28" s="39">
        <v>1000</v>
      </c>
      <c r="N28" s="39">
        <v>1000</v>
      </c>
      <c r="O28" s="39">
        <v>1000</v>
      </c>
      <c r="P28" s="12"/>
      <c r="Q28" s="71">
        <f>SUM('Προϋπολογ. μάρκετινγκ καναλιού'!$D28:$O28)</f>
        <v>12000</v>
      </c>
      <c r="R28" s="72"/>
      <c r="S28" s="74"/>
      <c r="T28" s="24"/>
    </row>
    <row r="29" spans="1:20" s="14" customFormat="1" ht="19.5" customHeight="1" x14ac:dyDescent="0.3">
      <c r="A29" s="109"/>
      <c r="B29" s="41" t="s">
        <v>41</v>
      </c>
      <c r="C29" s="62"/>
      <c r="D29" s="10">
        <v>250</v>
      </c>
      <c r="E29" s="10">
        <v>250</v>
      </c>
      <c r="F29" s="10">
        <v>250</v>
      </c>
      <c r="G29" s="10">
        <v>250</v>
      </c>
      <c r="H29" s="10">
        <v>250</v>
      </c>
      <c r="I29" s="10">
        <v>250</v>
      </c>
      <c r="J29" s="10">
        <v>250</v>
      </c>
      <c r="K29" s="10">
        <v>250</v>
      </c>
      <c r="L29" s="10">
        <v>250</v>
      </c>
      <c r="M29" s="10">
        <v>250</v>
      </c>
      <c r="N29" s="10">
        <v>250</v>
      </c>
      <c r="O29" s="10">
        <v>250</v>
      </c>
      <c r="P29" s="12"/>
      <c r="Q29" s="21">
        <f>SUM('Προϋπολογ. μάρκετινγκ καναλιού'!$D29:$O29)</f>
        <v>3000</v>
      </c>
      <c r="R29" s="32"/>
      <c r="S29" s="35"/>
      <c r="T29" s="24"/>
    </row>
    <row r="30" spans="1:20" s="14" customFormat="1" ht="19.5" customHeight="1" x14ac:dyDescent="0.3">
      <c r="A30" s="109"/>
      <c r="B30" s="84" t="s">
        <v>82</v>
      </c>
      <c r="C30" s="84"/>
      <c r="D30" s="85">
        <f>SUM(D27:D29)</f>
        <v>1250</v>
      </c>
      <c r="E30" s="85">
        <f t="shared" ref="E30:O30" si="10">SUM(E27:E29)</f>
        <v>1250</v>
      </c>
      <c r="F30" s="85">
        <f t="shared" si="10"/>
        <v>1250</v>
      </c>
      <c r="G30" s="85">
        <f t="shared" si="10"/>
        <v>1250</v>
      </c>
      <c r="H30" s="85">
        <f t="shared" si="10"/>
        <v>1250</v>
      </c>
      <c r="I30" s="85">
        <f t="shared" si="10"/>
        <v>1250</v>
      </c>
      <c r="J30" s="85">
        <f t="shared" si="10"/>
        <v>1250</v>
      </c>
      <c r="K30" s="85">
        <f t="shared" si="10"/>
        <v>1250</v>
      </c>
      <c r="L30" s="85">
        <f t="shared" si="10"/>
        <v>1250</v>
      </c>
      <c r="M30" s="85">
        <f t="shared" si="10"/>
        <v>1250</v>
      </c>
      <c r="N30" s="85">
        <f t="shared" si="10"/>
        <v>1250</v>
      </c>
      <c r="O30" s="85">
        <f t="shared" si="10"/>
        <v>1250</v>
      </c>
      <c r="P30" s="10"/>
      <c r="Q30" s="52">
        <f>SUM(Q27:Q29)</f>
        <v>15000</v>
      </c>
      <c r="R30" s="24"/>
      <c r="S30" s="26"/>
      <c r="T30" s="32"/>
    </row>
    <row r="31" spans="1:20" s="3" customFormat="1" ht="19.5" customHeight="1" thickBot="1" x14ac:dyDescent="0.35">
      <c r="A31" s="105" t="s">
        <v>14</v>
      </c>
      <c r="B31" s="79" t="s">
        <v>83</v>
      </c>
      <c r="C31" s="80"/>
      <c r="D31" s="81">
        <f>SUM(ΆμεσηΑλληλογραφία[[#Totals],[Μήνας 1]],ΜάρκετινγκInternet[[#Totals],[Μήνας 1]],ΆμεσοΜάρκετινγκ[[#Totals],[Μήνας 1]])</f>
        <v>1839</v>
      </c>
      <c r="E31" s="81">
        <f>SUM(ΆμεσηΑλληλογραφία[[#Totals],[Μήνας 2]],ΜάρκετινγκInternet[[#Totals],[Μήνας 2]],ΆμεσοΜάρκετινγκ[[#Totals],[Μήνας 2]])</f>
        <v>1281.8499999999999</v>
      </c>
      <c r="F31" s="81">
        <f>SUM(ΆμεσηΑλληλογραφία[[#Totals],[Μήνας 3]],ΜάρκετινγκInternet[[#Totals],[Μήνας 3]],ΆμεσοΜάρκετινγκ[[#Totals],[Μήνας 3]])</f>
        <v>1311.9375</v>
      </c>
      <c r="G31" s="81">
        <f>SUM(ΆμεσηΑλληλογραφία[[#Totals],[Μήνας 4]],ΜάρκετινγκInternet[[#Totals],[Μήνας 4]],ΆμεσοΜάρκετινγκ[[#Totals],[Μήνας 4]])</f>
        <v>1282.05</v>
      </c>
      <c r="H31" s="81">
        <f>SUM(ΆμεσηΑλληλογραφία[[#Totals],[Μήνας 5]],ΜάρκετινγκInternet[[#Totals],[Μήνας 5]],ΆμεσοΜάρκετινγκ[[#Totals],[Μήνας 5]])</f>
        <v>1311.9480000000001</v>
      </c>
      <c r="I31" s="81">
        <f>SUM(ΆμεσηΑλληλογραφία[[#Totals],[Μήνας 6]],ΜάρκετινγκInternet[[#Totals],[Μήνας 6]],ΆμεσοΜάρκετινγκ[[#Totals],[Μήνας 6]])</f>
        <v>1281.9375</v>
      </c>
      <c r="J31" s="81">
        <f>SUM(ΆμεσηΑλληλογραφία[[#Totals],[Μήνας 7]],ΜάρκετινγκInternet[[#Totals],[Μήνας 7]],ΆμεσοΜάρκετινγκ[[#Totals],[Μήνας 7]])</f>
        <v>1311.9</v>
      </c>
      <c r="K31" s="81">
        <f>SUM(ΆμεσηΑλληλογραφία[[#Totals],[Μήνας 8]],ΜάρκετινγκInternet[[#Totals],[Μήνας 8]],ΆμεσοΜάρκετινγκ[[#Totals],[Μήνας 8]])</f>
        <v>1281.8399999999999</v>
      </c>
      <c r="L31" s="81">
        <f>SUM(ΆμεσηΑλληλογραφία[[#Totals],[Μήνας 9]],ΜάρκετινγκInternet[[#Totals],[Μήνας 9]],ΆμεσοΜάρκετινγκ[[#Totals],[Μήνας 9]])</f>
        <v>1311.8</v>
      </c>
      <c r="M31" s="81">
        <f>SUM(ΆμεσηΑλληλογραφία[[#Totals],[Μήνας 10]],ΜάρκετινγκInternet[[#Totals],[Μήνας 10]],ΆμεσοΜάρκετινγκ[[#Totals],[Μήνας 10]])</f>
        <v>1281.8</v>
      </c>
      <c r="N31" s="81">
        <f>SUM(ΆμεσηΑλληλογραφία[[#Totals],[Μήνας 11]],ΜάρκετινγκInternet[[#Totals],[Μήνας 11]],ΆμεσοΜάρκετινγκ[[#Totals],[Μήνας 11]])</f>
        <v>1336.8</v>
      </c>
      <c r="O31" s="81">
        <f>SUM(ΆμεσηΑλληλογραφία[[#Totals],[Μήνας 12]],ΜάρκετινγκInternet[[#Totals],[Μήνας 12]],ΆμεσοΜάρκετινγκ[[#Totals],[Μήνας 12]])</f>
        <v>1281.8</v>
      </c>
      <c r="P31" s="11"/>
      <c r="Q31" s="52">
        <f>SUM(Q30,Q24,Q17,Q9)</f>
        <v>16431.613000000001</v>
      </c>
      <c r="R31" s="24"/>
      <c r="S31" s="25"/>
      <c r="T31" s="32"/>
    </row>
    <row r="32" spans="1:20" s="3" customFormat="1" ht="19.5" customHeight="1" x14ac:dyDescent="0.3">
      <c r="A32" s="105" t="s">
        <v>15</v>
      </c>
      <c r="B32" s="111" t="s">
        <v>42</v>
      </c>
      <c r="C32" s="82" t="s">
        <v>64</v>
      </c>
      <c r="D32" s="83" t="s">
        <v>65</v>
      </c>
      <c r="E32" s="82" t="s">
        <v>66</v>
      </c>
      <c r="F32" s="82" t="s">
        <v>67</v>
      </c>
      <c r="G32" s="82" t="s">
        <v>68</v>
      </c>
      <c r="H32" s="82" t="s">
        <v>69</v>
      </c>
      <c r="I32" s="82" t="s">
        <v>70</v>
      </c>
      <c r="J32" s="82" t="s">
        <v>71</v>
      </c>
      <c r="K32" s="82" t="s">
        <v>72</v>
      </c>
      <c r="L32" s="82" t="s">
        <v>73</v>
      </c>
      <c r="M32" s="82" t="s">
        <v>74</v>
      </c>
      <c r="N32" s="82" t="s">
        <v>75</v>
      </c>
      <c r="O32" s="82" t="s">
        <v>76</v>
      </c>
      <c r="P32" s="11"/>
      <c r="Q32" s="52"/>
      <c r="R32" s="24"/>
      <c r="S32" s="25"/>
      <c r="T32" s="32"/>
    </row>
    <row r="33" spans="1:20" s="3" customFormat="1" ht="19.5" customHeight="1" x14ac:dyDescent="0.3">
      <c r="A33" s="108"/>
      <c r="B33" s="48" t="s">
        <v>43</v>
      </c>
      <c r="C33" s="46"/>
      <c r="D33" s="37">
        <v>0.1</v>
      </c>
      <c r="E33" s="37">
        <v>0.1</v>
      </c>
      <c r="F33" s="37">
        <v>0.1</v>
      </c>
      <c r="G33" s="37">
        <v>0.1</v>
      </c>
      <c r="H33" s="37">
        <v>0.1</v>
      </c>
      <c r="I33" s="37">
        <v>0.1</v>
      </c>
      <c r="J33" s="37">
        <v>0.1</v>
      </c>
      <c r="K33" s="37">
        <v>0.1</v>
      </c>
      <c r="L33" s="37">
        <v>0.1</v>
      </c>
      <c r="M33" s="37">
        <v>0.1</v>
      </c>
      <c r="N33" s="37">
        <v>0.1</v>
      </c>
      <c r="O33" s="37">
        <v>0.1</v>
      </c>
      <c r="P33" s="11"/>
      <c r="Q33" s="91"/>
      <c r="R33" s="92"/>
      <c r="S33" s="93"/>
      <c r="T33" s="32"/>
    </row>
    <row r="34" spans="1:20" s="3" customFormat="1" ht="19.5" customHeight="1" x14ac:dyDescent="0.25">
      <c r="A34" s="108"/>
      <c r="B34" s="38" t="s">
        <v>44</v>
      </c>
      <c r="C34" s="63"/>
      <c r="D34" s="39">
        <v>50</v>
      </c>
      <c r="E34" s="39">
        <v>50</v>
      </c>
      <c r="F34" s="39">
        <v>50</v>
      </c>
      <c r="G34" s="39">
        <v>50</v>
      </c>
      <c r="H34" s="39">
        <v>50</v>
      </c>
      <c r="I34" s="39">
        <v>50</v>
      </c>
      <c r="J34" s="39">
        <v>50</v>
      </c>
      <c r="K34" s="39">
        <v>50</v>
      </c>
      <c r="L34" s="39">
        <v>50</v>
      </c>
      <c r="M34" s="39">
        <v>50</v>
      </c>
      <c r="N34" s="39">
        <v>50</v>
      </c>
      <c r="O34" s="39">
        <v>50</v>
      </c>
      <c r="P34" s="10"/>
      <c r="Q34" s="71">
        <f>SUM('Προϋπολογ. μάρκετινγκ καναλιού'!$D34:$O34)</f>
        <v>600</v>
      </c>
      <c r="R34" s="72"/>
      <c r="S34" s="74"/>
      <c r="T34" s="32"/>
    </row>
    <row r="35" spans="1:20" s="3" customFormat="1" ht="19.5" customHeight="1" x14ac:dyDescent="0.3">
      <c r="A35" s="108"/>
      <c r="B35" s="38" t="s">
        <v>32</v>
      </c>
      <c r="C35" s="63"/>
      <c r="D35" s="36">
        <v>250</v>
      </c>
      <c r="E35" s="36">
        <v>250</v>
      </c>
      <c r="F35" s="36">
        <v>250</v>
      </c>
      <c r="G35" s="36">
        <v>250</v>
      </c>
      <c r="H35" s="36">
        <v>250</v>
      </c>
      <c r="I35" s="36">
        <v>250</v>
      </c>
      <c r="J35" s="36">
        <v>250</v>
      </c>
      <c r="K35" s="36">
        <v>250</v>
      </c>
      <c r="L35" s="36">
        <v>250</v>
      </c>
      <c r="M35" s="36">
        <v>250</v>
      </c>
      <c r="N35" s="36">
        <v>250</v>
      </c>
      <c r="O35" s="36">
        <v>250</v>
      </c>
      <c r="P35" s="12"/>
      <c r="Q35" s="71">
        <f>SUM('Προϋπολογ. μάρκετινγκ καναλιού'!$D35:$O35)</f>
        <v>3000</v>
      </c>
      <c r="R35" s="72"/>
      <c r="S35" s="73"/>
      <c r="T35" s="24"/>
    </row>
    <row r="36" spans="1:20" s="14" customFormat="1" ht="19.5" customHeight="1" x14ac:dyDescent="0.3">
      <c r="A36" s="109"/>
      <c r="B36" s="38" t="s">
        <v>45</v>
      </c>
      <c r="C36" s="63"/>
      <c r="D36" s="36">
        <v>600</v>
      </c>
      <c r="E36" s="36">
        <v>600</v>
      </c>
      <c r="F36" s="36">
        <v>600</v>
      </c>
      <c r="G36" s="36">
        <v>600</v>
      </c>
      <c r="H36" s="36">
        <v>600</v>
      </c>
      <c r="I36" s="36">
        <v>600</v>
      </c>
      <c r="J36" s="36">
        <v>600</v>
      </c>
      <c r="K36" s="36">
        <v>600</v>
      </c>
      <c r="L36" s="36">
        <v>600</v>
      </c>
      <c r="M36" s="36">
        <v>600</v>
      </c>
      <c r="N36" s="36">
        <v>600</v>
      </c>
      <c r="O36" s="36">
        <v>600</v>
      </c>
      <c r="P36" s="12"/>
      <c r="Q36" s="71">
        <f>SUM('Προϋπολογ. μάρκετινγκ καναλιού'!$D36:$O36)</f>
        <v>7200</v>
      </c>
      <c r="R36" s="72"/>
      <c r="S36" s="73"/>
      <c r="T36" s="24"/>
    </row>
    <row r="37" spans="1:20" s="14" customFormat="1" ht="19.5" customHeight="1" x14ac:dyDescent="0.3">
      <c r="A37" s="109"/>
      <c r="B37" s="38" t="s">
        <v>46</v>
      </c>
      <c r="C37" s="61">
        <v>0.1</v>
      </c>
      <c r="D37" s="34">
        <f t="shared" ref="D37:O37" si="11">D3*D33*$C$37</f>
        <v>7.5</v>
      </c>
      <c r="E37" s="34">
        <f t="shared" si="11"/>
        <v>2</v>
      </c>
      <c r="F37" s="34">
        <f t="shared" si="11"/>
        <v>5</v>
      </c>
      <c r="G37" s="34">
        <f t="shared" si="11"/>
        <v>15</v>
      </c>
      <c r="H37" s="34">
        <f t="shared" si="11"/>
        <v>12</v>
      </c>
      <c r="I37" s="34">
        <f t="shared" si="11"/>
        <v>15</v>
      </c>
      <c r="J37" s="34">
        <f t="shared" si="11"/>
        <v>15</v>
      </c>
      <c r="K37" s="34">
        <f t="shared" si="11"/>
        <v>18</v>
      </c>
      <c r="L37" s="34">
        <f t="shared" si="11"/>
        <v>20</v>
      </c>
      <c r="M37" s="34">
        <f t="shared" si="11"/>
        <v>20</v>
      </c>
      <c r="N37" s="34">
        <f t="shared" si="11"/>
        <v>20</v>
      </c>
      <c r="O37" s="34">
        <f t="shared" si="11"/>
        <v>20</v>
      </c>
      <c r="P37" s="9"/>
      <c r="Q37" s="71">
        <f>SUM('Προϋπολογ. μάρκετινγκ καναλιού'!$D37:$O37)</f>
        <v>169.5</v>
      </c>
      <c r="R37" s="72"/>
      <c r="S37" s="73"/>
      <c r="T37" s="97"/>
    </row>
    <row r="38" spans="1:20" s="2" customFormat="1" ht="19.5" customHeight="1" x14ac:dyDescent="0.3">
      <c r="A38" s="107"/>
      <c r="B38" s="31" t="s">
        <v>47</v>
      </c>
      <c r="C38" s="60">
        <v>0.1</v>
      </c>
      <c r="D38" s="11">
        <f t="shared" ref="D38:O38" si="12">D3*D33*$C$38</f>
        <v>7.5</v>
      </c>
      <c r="E38" s="11">
        <f t="shared" si="12"/>
        <v>2</v>
      </c>
      <c r="F38" s="11">
        <f t="shared" si="12"/>
        <v>5</v>
      </c>
      <c r="G38" s="11">
        <f t="shared" si="12"/>
        <v>15</v>
      </c>
      <c r="H38" s="11">
        <f t="shared" si="12"/>
        <v>12</v>
      </c>
      <c r="I38" s="11">
        <f t="shared" si="12"/>
        <v>15</v>
      </c>
      <c r="J38" s="11">
        <f t="shared" si="12"/>
        <v>15</v>
      </c>
      <c r="K38" s="11">
        <f t="shared" si="12"/>
        <v>18</v>
      </c>
      <c r="L38" s="11">
        <f t="shared" si="12"/>
        <v>20</v>
      </c>
      <c r="M38" s="11">
        <f t="shared" si="12"/>
        <v>20</v>
      </c>
      <c r="N38" s="11">
        <f t="shared" si="12"/>
        <v>20</v>
      </c>
      <c r="O38" s="11">
        <f t="shared" si="12"/>
        <v>20</v>
      </c>
      <c r="P38" s="10"/>
      <c r="Q38" s="21">
        <f>SUM('Προϋπολογ. μάρκετινγκ καναλιού'!$D38:$O38)</f>
        <v>169.5</v>
      </c>
      <c r="R38" s="32"/>
      <c r="S38" s="35"/>
      <c r="T38" s="32"/>
    </row>
    <row r="39" spans="1:20" s="3" customFormat="1" ht="19.5" customHeight="1" thickBot="1" x14ac:dyDescent="0.35">
      <c r="A39" s="108"/>
      <c r="B39" s="84" t="s">
        <v>84</v>
      </c>
      <c r="C39" s="84"/>
      <c r="D39" s="85">
        <f>SUM(D34:D38)</f>
        <v>915</v>
      </c>
      <c r="E39" s="85">
        <f t="shared" ref="E39:O39" si="13">SUM(E34:E38)</f>
        <v>904</v>
      </c>
      <c r="F39" s="85">
        <f t="shared" si="13"/>
        <v>910</v>
      </c>
      <c r="G39" s="85">
        <f t="shared" si="13"/>
        <v>930</v>
      </c>
      <c r="H39" s="85">
        <f t="shared" si="13"/>
        <v>924</v>
      </c>
      <c r="I39" s="85">
        <f t="shared" si="13"/>
        <v>930</v>
      </c>
      <c r="J39" s="85">
        <f t="shared" si="13"/>
        <v>930</v>
      </c>
      <c r="K39" s="85">
        <f t="shared" si="13"/>
        <v>936</v>
      </c>
      <c r="L39" s="85">
        <f t="shared" si="13"/>
        <v>940</v>
      </c>
      <c r="M39" s="85">
        <f t="shared" si="13"/>
        <v>940</v>
      </c>
      <c r="N39" s="85">
        <f t="shared" si="13"/>
        <v>940</v>
      </c>
      <c r="O39" s="85">
        <f t="shared" si="13"/>
        <v>940</v>
      </c>
      <c r="P39" s="11"/>
      <c r="Q39" s="52">
        <f>SUM(Q34:Q38)</f>
        <v>11139</v>
      </c>
      <c r="R39" s="24"/>
      <c r="S39" s="25"/>
      <c r="T39" s="32"/>
    </row>
    <row r="40" spans="1:20" s="3" customFormat="1" ht="19.5" customHeight="1" x14ac:dyDescent="0.3">
      <c r="A40" s="105" t="s">
        <v>16</v>
      </c>
      <c r="B40" s="111" t="s">
        <v>48</v>
      </c>
      <c r="C40" s="82" t="s">
        <v>64</v>
      </c>
      <c r="D40" s="83" t="s">
        <v>65</v>
      </c>
      <c r="E40" s="82" t="s">
        <v>66</v>
      </c>
      <c r="F40" s="82" t="s">
        <v>67</v>
      </c>
      <c r="G40" s="82" t="s">
        <v>68</v>
      </c>
      <c r="H40" s="82" t="s">
        <v>69</v>
      </c>
      <c r="I40" s="82" t="s">
        <v>70</v>
      </c>
      <c r="J40" s="82" t="s">
        <v>71</v>
      </c>
      <c r="K40" s="82" t="s">
        <v>72</v>
      </c>
      <c r="L40" s="82" t="s">
        <v>73</v>
      </c>
      <c r="M40" s="82" t="s">
        <v>74</v>
      </c>
      <c r="N40" s="82" t="s">
        <v>75</v>
      </c>
      <c r="O40" s="82" t="s">
        <v>76</v>
      </c>
      <c r="P40" s="10"/>
      <c r="Q40" s="52"/>
      <c r="R40" s="24"/>
      <c r="S40" s="25"/>
      <c r="T40" s="32"/>
    </row>
    <row r="41" spans="1:20" s="3" customFormat="1" ht="19.5" customHeight="1" x14ac:dyDescent="0.35">
      <c r="A41" s="108"/>
      <c r="B41" s="48" t="s">
        <v>49</v>
      </c>
      <c r="C41" s="46"/>
      <c r="D41" s="37">
        <v>0</v>
      </c>
      <c r="E41" s="37">
        <v>0</v>
      </c>
      <c r="F41" s="37">
        <v>0</v>
      </c>
      <c r="G41" s="37">
        <v>0</v>
      </c>
      <c r="H41" s="37">
        <v>0</v>
      </c>
      <c r="I41" s="37">
        <v>0.15</v>
      </c>
      <c r="J41" s="37">
        <v>0.2</v>
      </c>
      <c r="K41" s="37">
        <v>0.4</v>
      </c>
      <c r="L41" s="37">
        <v>0.4</v>
      </c>
      <c r="M41" s="37">
        <v>0.4</v>
      </c>
      <c r="N41" s="37">
        <v>0.4</v>
      </c>
      <c r="O41" s="37">
        <v>0.4</v>
      </c>
      <c r="P41" s="12"/>
      <c r="Q41" s="68"/>
      <c r="R41" s="69"/>
      <c r="S41" s="70"/>
      <c r="T41" s="24"/>
    </row>
    <row r="42" spans="1:20" s="14" customFormat="1" ht="19.5" customHeight="1" x14ac:dyDescent="0.3">
      <c r="A42" s="109"/>
      <c r="B42" s="38" t="s">
        <v>44</v>
      </c>
      <c r="C42" s="63"/>
      <c r="D42" s="39">
        <v>50</v>
      </c>
      <c r="E42" s="39">
        <v>50</v>
      </c>
      <c r="F42" s="39">
        <v>50</v>
      </c>
      <c r="G42" s="39">
        <v>50</v>
      </c>
      <c r="H42" s="39">
        <v>50</v>
      </c>
      <c r="I42" s="39">
        <v>50</v>
      </c>
      <c r="J42" s="39">
        <v>50</v>
      </c>
      <c r="K42" s="39">
        <v>50</v>
      </c>
      <c r="L42" s="39">
        <v>50</v>
      </c>
      <c r="M42" s="39">
        <v>50</v>
      </c>
      <c r="N42" s="39">
        <v>50</v>
      </c>
      <c r="O42" s="39">
        <v>50</v>
      </c>
      <c r="P42" s="12"/>
      <c r="Q42" s="71">
        <f>SUM('Προϋπολογ. μάρκετινγκ καναλιού'!$D42:$O42)</f>
        <v>600</v>
      </c>
      <c r="R42" s="72"/>
      <c r="S42" s="74"/>
      <c r="T42" s="24"/>
    </row>
    <row r="43" spans="1:20" s="14" customFormat="1" ht="19.5" customHeight="1" x14ac:dyDescent="0.3">
      <c r="A43" s="109"/>
      <c r="B43" s="38" t="s">
        <v>32</v>
      </c>
      <c r="C43" s="63"/>
      <c r="D43" s="36">
        <v>250</v>
      </c>
      <c r="E43" s="36">
        <v>250</v>
      </c>
      <c r="F43" s="36">
        <v>250</v>
      </c>
      <c r="G43" s="36">
        <v>250</v>
      </c>
      <c r="H43" s="36">
        <v>250</v>
      </c>
      <c r="I43" s="36">
        <v>250</v>
      </c>
      <c r="J43" s="36">
        <v>250</v>
      </c>
      <c r="K43" s="36">
        <v>250</v>
      </c>
      <c r="L43" s="36">
        <v>250</v>
      </c>
      <c r="M43" s="36">
        <v>250</v>
      </c>
      <c r="N43" s="36">
        <v>250</v>
      </c>
      <c r="O43" s="36">
        <v>250</v>
      </c>
      <c r="P43" s="9"/>
      <c r="Q43" s="71">
        <f>SUM(Διανομείς[[#This Row],[Μήνας 1]:[Μήνας 12]])</f>
        <v>3000</v>
      </c>
      <c r="R43" s="72"/>
      <c r="S43" s="73"/>
      <c r="T43" s="97"/>
    </row>
    <row r="44" spans="1:20" s="2" customFormat="1" ht="19.5" customHeight="1" x14ac:dyDescent="0.3">
      <c r="A44" s="107"/>
      <c r="B44" s="38" t="s">
        <v>45</v>
      </c>
      <c r="C44" s="63"/>
      <c r="D44" s="36">
        <v>600</v>
      </c>
      <c r="E44" s="36">
        <v>600</v>
      </c>
      <c r="F44" s="36">
        <v>600</v>
      </c>
      <c r="G44" s="36">
        <v>600</v>
      </c>
      <c r="H44" s="36">
        <v>600</v>
      </c>
      <c r="I44" s="36">
        <v>600</v>
      </c>
      <c r="J44" s="36">
        <v>600</v>
      </c>
      <c r="K44" s="36">
        <v>600</v>
      </c>
      <c r="L44" s="36">
        <v>600</v>
      </c>
      <c r="M44" s="36">
        <v>600</v>
      </c>
      <c r="N44" s="36">
        <v>600</v>
      </c>
      <c r="O44" s="36">
        <v>600</v>
      </c>
      <c r="P44" s="10"/>
      <c r="Q44" s="21">
        <f>SUM(Διανομείς[[#This Row],[Μήνας 1]:[Μήνας 12]])</f>
        <v>7200</v>
      </c>
      <c r="R44" s="32"/>
      <c r="S44" s="35"/>
      <c r="T44" s="32"/>
    </row>
    <row r="45" spans="1:20" s="3" customFormat="1" ht="19.5" customHeight="1" x14ac:dyDescent="0.3">
      <c r="A45" s="108"/>
      <c r="B45" s="31" t="s">
        <v>50</v>
      </c>
      <c r="C45" s="60">
        <v>0.15</v>
      </c>
      <c r="D45" s="10">
        <f t="shared" ref="D45:O45" si="14">D3*D41*$C$45</f>
        <v>0</v>
      </c>
      <c r="E45" s="10">
        <f t="shared" si="14"/>
        <v>0</v>
      </c>
      <c r="F45" s="10">
        <f t="shared" si="14"/>
        <v>0</v>
      </c>
      <c r="G45" s="10">
        <f t="shared" si="14"/>
        <v>0</v>
      </c>
      <c r="H45" s="10">
        <f t="shared" si="14"/>
        <v>0</v>
      </c>
      <c r="I45" s="10">
        <f t="shared" si="14"/>
        <v>33.75</v>
      </c>
      <c r="J45" s="10">
        <f t="shared" si="14"/>
        <v>45</v>
      </c>
      <c r="K45" s="10">
        <f t="shared" si="14"/>
        <v>108</v>
      </c>
      <c r="L45" s="10">
        <f t="shared" si="14"/>
        <v>120</v>
      </c>
      <c r="M45" s="10">
        <f t="shared" si="14"/>
        <v>120</v>
      </c>
      <c r="N45" s="10">
        <f t="shared" si="14"/>
        <v>120</v>
      </c>
      <c r="O45" s="10">
        <f t="shared" si="14"/>
        <v>120</v>
      </c>
      <c r="P45" s="11"/>
      <c r="Q45" s="112">
        <f>SUM(Διανομείς[[#This Row],[Μήνας 1]:[Μήνας 12]])</f>
        <v>666.75</v>
      </c>
      <c r="R45" s="24"/>
      <c r="S45" s="25"/>
      <c r="T45" s="32"/>
    </row>
    <row r="46" spans="1:20" s="3" customFormat="1" ht="19.5" customHeight="1" thickBot="1" x14ac:dyDescent="0.35">
      <c r="A46" s="108"/>
      <c r="B46" s="84" t="s">
        <v>85</v>
      </c>
      <c r="C46" s="84"/>
      <c r="D46" s="85">
        <f>SUM(D42:D45)</f>
        <v>900</v>
      </c>
      <c r="E46" s="85">
        <f t="shared" ref="E46:O46" si="15">SUM(E42:E45)</f>
        <v>900</v>
      </c>
      <c r="F46" s="85">
        <f t="shared" si="15"/>
        <v>900</v>
      </c>
      <c r="G46" s="85">
        <f t="shared" si="15"/>
        <v>900</v>
      </c>
      <c r="H46" s="85">
        <f t="shared" si="15"/>
        <v>900</v>
      </c>
      <c r="I46" s="85">
        <f t="shared" si="15"/>
        <v>933.75</v>
      </c>
      <c r="J46" s="85">
        <f t="shared" si="15"/>
        <v>945</v>
      </c>
      <c r="K46" s="85">
        <f t="shared" si="15"/>
        <v>1008</v>
      </c>
      <c r="L46" s="85">
        <f t="shared" si="15"/>
        <v>1020</v>
      </c>
      <c r="M46" s="85">
        <f t="shared" si="15"/>
        <v>1020</v>
      </c>
      <c r="N46" s="85">
        <f t="shared" si="15"/>
        <v>1020</v>
      </c>
      <c r="O46" s="85">
        <f t="shared" si="15"/>
        <v>1020</v>
      </c>
      <c r="P46" s="10"/>
      <c r="Q46" s="52">
        <f>SUM(Q42:Q45)</f>
        <v>11466.75</v>
      </c>
      <c r="R46" s="24"/>
      <c r="S46" s="25"/>
      <c r="T46" s="32"/>
    </row>
    <row r="47" spans="1:20" s="3" customFormat="1" ht="19.5" customHeight="1" x14ac:dyDescent="0.3">
      <c r="A47" s="105" t="s">
        <v>17</v>
      </c>
      <c r="B47" s="111" t="s">
        <v>51</v>
      </c>
      <c r="C47" s="82" t="s">
        <v>64</v>
      </c>
      <c r="D47" s="83" t="s">
        <v>65</v>
      </c>
      <c r="E47" s="82" t="s">
        <v>66</v>
      </c>
      <c r="F47" s="82" t="s">
        <v>67</v>
      </c>
      <c r="G47" s="82" t="s">
        <v>68</v>
      </c>
      <c r="H47" s="82" t="s">
        <v>69</v>
      </c>
      <c r="I47" s="82" t="s">
        <v>70</v>
      </c>
      <c r="J47" s="82" t="s">
        <v>71</v>
      </c>
      <c r="K47" s="82" t="s">
        <v>72</v>
      </c>
      <c r="L47" s="82" t="s">
        <v>73</v>
      </c>
      <c r="M47" s="82" t="s">
        <v>74</v>
      </c>
      <c r="N47" s="82" t="s">
        <v>75</v>
      </c>
      <c r="O47" s="82" t="s">
        <v>76</v>
      </c>
      <c r="P47" s="12"/>
      <c r="Q47" s="52"/>
      <c r="R47" s="24"/>
      <c r="S47" s="25"/>
      <c r="T47" s="24"/>
    </row>
    <row r="48" spans="1:20" s="14" customFormat="1" ht="19.5" customHeight="1" x14ac:dyDescent="0.3">
      <c r="A48" s="109"/>
      <c r="B48" s="48" t="s">
        <v>52</v>
      </c>
      <c r="C48" s="46"/>
      <c r="D48" s="37">
        <v>0</v>
      </c>
      <c r="E48" s="37">
        <v>0</v>
      </c>
      <c r="F48" s="37">
        <v>0.25</v>
      </c>
      <c r="G48" s="37">
        <v>0.6</v>
      </c>
      <c r="H48" s="37">
        <v>0.67</v>
      </c>
      <c r="I48" s="37">
        <v>0.6</v>
      </c>
      <c r="J48" s="37">
        <v>0.6</v>
      </c>
      <c r="K48" s="37">
        <v>0.5</v>
      </c>
      <c r="L48" s="37">
        <v>0.3</v>
      </c>
      <c r="M48" s="37">
        <v>0.3</v>
      </c>
      <c r="N48" s="37">
        <v>0.3</v>
      </c>
      <c r="O48" s="37">
        <v>0.3</v>
      </c>
      <c r="P48" s="12"/>
      <c r="Q48" s="52"/>
      <c r="R48" s="24"/>
      <c r="S48" s="25"/>
      <c r="T48" s="24"/>
    </row>
    <row r="49" spans="1:20" s="14" customFormat="1" ht="19.5" customHeight="1" x14ac:dyDescent="0.35">
      <c r="A49" s="109"/>
      <c r="B49" s="29" t="s">
        <v>44</v>
      </c>
      <c r="C49" s="58"/>
      <c r="D49" s="30">
        <v>50</v>
      </c>
      <c r="E49" s="30">
        <v>50</v>
      </c>
      <c r="F49" s="30">
        <v>50</v>
      </c>
      <c r="G49" s="30">
        <v>50</v>
      </c>
      <c r="H49" s="30">
        <v>50</v>
      </c>
      <c r="I49" s="30">
        <v>50</v>
      </c>
      <c r="J49" s="30">
        <v>50</v>
      </c>
      <c r="K49" s="30">
        <v>50</v>
      </c>
      <c r="L49" s="30">
        <v>50</v>
      </c>
      <c r="M49" s="30">
        <v>50</v>
      </c>
      <c r="N49" s="30">
        <v>50</v>
      </c>
      <c r="O49" s="30">
        <v>50</v>
      </c>
      <c r="P49" s="9"/>
      <c r="Q49" s="68"/>
      <c r="R49" s="69"/>
      <c r="S49" s="70"/>
      <c r="T49" s="97"/>
    </row>
    <row r="50" spans="1:20" s="2" customFormat="1" ht="19.5" customHeight="1" x14ac:dyDescent="0.3">
      <c r="A50" s="107"/>
      <c r="B50" s="38" t="s">
        <v>32</v>
      </c>
      <c r="C50" s="63"/>
      <c r="D50" s="36">
        <v>250</v>
      </c>
      <c r="E50" s="36">
        <v>250</v>
      </c>
      <c r="F50" s="36">
        <v>250</v>
      </c>
      <c r="G50" s="36">
        <v>250</v>
      </c>
      <c r="H50" s="36">
        <v>250</v>
      </c>
      <c r="I50" s="36">
        <v>250</v>
      </c>
      <c r="J50" s="36">
        <v>250</v>
      </c>
      <c r="K50" s="36">
        <v>250</v>
      </c>
      <c r="L50" s="36">
        <v>250</v>
      </c>
      <c r="M50" s="36">
        <v>250</v>
      </c>
      <c r="N50" s="36">
        <v>250</v>
      </c>
      <c r="O50" s="36">
        <v>250</v>
      </c>
      <c r="P50" s="10"/>
      <c r="Q50" s="71">
        <f>SUM('Προϋπολογ. μάρκετινγκ καναλιού'!$D49:$O49)</f>
        <v>600</v>
      </c>
      <c r="R50" s="72"/>
      <c r="S50" s="74"/>
      <c r="T50" s="32"/>
    </row>
    <row r="51" spans="1:20" s="3" customFormat="1" ht="19.5" customHeight="1" x14ac:dyDescent="0.25">
      <c r="A51" s="108"/>
      <c r="B51" s="33" t="s">
        <v>45</v>
      </c>
      <c r="C51" s="59"/>
      <c r="D51" s="34">
        <v>600</v>
      </c>
      <c r="E51" s="34">
        <v>600</v>
      </c>
      <c r="F51" s="34">
        <v>600</v>
      </c>
      <c r="G51" s="34">
        <v>600</v>
      </c>
      <c r="H51" s="34">
        <v>600</v>
      </c>
      <c r="I51" s="34">
        <v>600</v>
      </c>
      <c r="J51" s="34">
        <v>600</v>
      </c>
      <c r="K51" s="34">
        <v>600</v>
      </c>
      <c r="L51" s="34">
        <v>600</v>
      </c>
      <c r="M51" s="34">
        <v>600</v>
      </c>
      <c r="N51" s="34">
        <v>600</v>
      </c>
      <c r="O51" s="34">
        <v>600</v>
      </c>
      <c r="P51" s="11"/>
      <c r="Q51" s="71">
        <f>SUM('Προϋπολογ. μάρκετινγκ καναλιού'!$D50:$O50)</f>
        <v>3000</v>
      </c>
      <c r="R51" s="72"/>
      <c r="S51" s="73"/>
      <c r="T51" s="32"/>
    </row>
    <row r="52" spans="1:20" s="3" customFormat="1" ht="19.5" customHeight="1" x14ac:dyDescent="0.25">
      <c r="A52" s="108"/>
      <c r="B52" s="31" t="s">
        <v>53</v>
      </c>
      <c r="C52" s="60">
        <v>0.1</v>
      </c>
      <c r="D52" s="10">
        <f t="shared" ref="D52:O52" si="16">D3*D48*$C$52</f>
        <v>0</v>
      </c>
      <c r="E52" s="10">
        <f t="shared" si="16"/>
        <v>0</v>
      </c>
      <c r="F52" s="10">
        <f t="shared" si="16"/>
        <v>12.5</v>
      </c>
      <c r="G52" s="10">
        <f t="shared" si="16"/>
        <v>90</v>
      </c>
      <c r="H52" s="10">
        <f t="shared" si="16"/>
        <v>80.400000000000006</v>
      </c>
      <c r="I52" s="10">
        <f t="shared" si="16"/>
        <v>90</v>
      </c>
      <c r="J52" s="10">
        <f t="shared" si="16"/>
        <v>90</v>
      </c>
      <c r="K52" s="10">
        <f t="shared" si="16"/>
        <v>90</v>
      </c>
      <c r="L52" s="10">
        <f t="shared" si="16"/>
        <v>60</v>
      </c>
      <c r="M52" s="10">
        <f t="shared" si="16"/>
        <v>60</v>
      </c>
      <c r="N52" s="10">
        <f t="shared" si="16"/>
        <v>60</v>
      </c>
      <c r="O52" s="10">
        <f t="shared" si="16"/>
        <v>60</v>
      </c>
      <c r="P52" s="10"/>
      <c r="Q52" s="21">
        <f>SUM('Προϋπολογ. μάρκετινγκ καναλιού'!$D52:$O52)</f>
        <v>692.9</v>
      </c>
      <c r="R52" s="32"/>
      <c r="S52" s="35"/>
      <c r="T52" s="32"/>
    </row>
    <row r="53" spans="1:20" s="3" customFormat="1" ht="19.5" customHeight="1" thickBot="1" x14ac:dyDescent="0.35">
      <c r="A53" s="108"/>
      <c r="B53" s="84" t="s">
        <v>86</v>
      </c>
      <c r="C53" s="84"/>
      <c r="D53" s="85">
        <f>SUM(D49:D52)</f>
        <v>900</v>
      </c>
      <c r="E53" s="85">
        <f t="shared" ref="E53:O53" si="17">SUM(E49:E52)</f>
        <v>900</v>
      </c>
      <c r="F53" s="85">
        <f t="shared" si="17"/>
        <v>912.5</v>
      </c>
      <c r="G53" s="85">
        <f t="shared" si="17"/>
        <v>990</v>
      </c>
      <c r="H53" s="85">
        <f t="shared" si="17"/>
        <v>980.4</v>
      </c>
      <c r="I53" s="85">
        <f t="shared" si="17"/>
        <v>990</v>
      </c>
      <c r="J53" s="85">
        <f t="shared" si="17"/>
        <v>990</v>
      </c>
      <c r="K53" s="85">
        <f t="shared" si="17"/>
        <v>990</v>
      </c>
      <c r="L53" s="85">
        <f t="shared" si="17"/>
        <v>960</v>
      </c>
      <c r="M53" s="85">
        <f t="shared" si="17"/>
        <v>960</v>
      </c>
      <c r="N53" s="85">
        <f t="shared" si="17"/>
        <v>960</v>
      </c>
      <c r="O53" s="85">
        <f t="shared" si="17"/>
        <v>960</v>
      </c>
      <c r="P53" s="12"/>
      <c r="Q53" s="52">
        <f>SUM(Q50:Q52)</f>
        <v>4292.8999999999996</v>
      </c>
      <c r="R53" s="24"/>
      <c r="S53" s="25"/>
      <c r="T53" s="24"/>
    </row>
    <row r="54" spans="1:20" s="14" customFormat="1" ht="19.5" customHeight="1" x14ac:dyDescent="0.3">
      <c r="A54" s="105" t="s">
        <v>18</v>
      </c>
      <c r="B54" s="111" t="s">
        <v>54</v>
      </c>
      <c r="C54" s="82" t="s">
        <v>64</v>
      </c>
      <c r="D54" s="83" t="s">
        <v>65</v>
      </c>
      <c r="E54" s="82" t="s">
        <v>66</v>
      </c>
      <c r="F54" s="82" t="s">
        <v>67</v>
      </c>
      <c r="G54" s="82" t="s">
        <v>68</v>
      </c>
      <c r="H54" s="82" t="s">
        <v>69</v>
      </c>
      <c r="I54" s="82" t="s">
        <v>70</v>
      </c>
      <c r="J54" s="82" t="s">
        <v>71</v>
      </c>
      <c r="K54" s="82" t="s">
        <v>72</v>
      </c>
      <c r="L54" s="82" t="s">
        <v>73</v>
      </c>
      <c r="M54" s="82" t="s">
        <v>74</v>
      </c>
      <c r="N54" s="82" t="s">
        <v>75</v>
      </c>
      <c r="O54" s="82" t="s">
        <v>76</v>
      </c>
      <c r="P54" s="17"/>
      <c r="Q54" s="52"/>
      <c r="R54" s="24"/>
      <c r="S54" s="25"/>
      <c r="T54" s="97"/>
    </row>
    <row r="55" spans="1:20" s="2" customFormat="1" ht="19.5" customHeight="1" x14ac:dyDescent="0.35">
      <c r="A55" s="107"/>
      <c r="B55" s="49" t="s">
        <v>55</v>
      </c>
      <c r="C55" s="28"/>
      <c r="D55" s="37"/>
      <c r="E55" s="37"/>
      <c r="F55" s="37"/>
      <c r="G55" s="37"/>
      <c r="H55" s="37"/>
      <c r="I55" s="37"/>
      <c r="J55" s="37"/>
      <c r="K55" s="37"/>
      <c r="L55" s="37"/>
      <c r="M55" s="37"/>
      <c r="N55" s="37"/>
      <c r="O55" s="37"/>
      <c r="P55" s="10"/>
      <c r="Q55" s="68"/>
      <c r="R55" s="69"/>
      <c r="S55" s="70"/>
      <c r="T55" s="32"/>
    </row>
    <row r="56" spans="1:20" s="3" customFormat="1" ht="19.5" customHeight="1" x14ac:dyDescent="0.25">
      <c r="A56" s="108"/>
      <c r="B56" s="29" t="s">
        <v>56</v>
      </c>
      <c r="C56" s="58"/>
      <c r="D56" s="30">
        <v>50</v>
      </c>
      <c r="E56" s="30">
        <v>50</v>
      </c>
      <c r="F56" s="30">
        <v>50</v>
      </c>
      <c r="G56" s="30">
        <v>50</v>
      </c>
      <c r="H56" s="30">
        <v>50</v>
      </c>
      <c r="I56" s="30">
        <v>50</v>
      </c>
      <c r="J56" s="30">
        <v>50</v>
      </c>
      <c r="K56" s="30">
        <v>50</v>
      </c>
      <c r="L56" s="30">
        <v>50</v>
      </c>
      <c r="M56" s="30">
        <v>50</v>
      </c>
      <c r="N56" s="30">
        <v>50</v>
      </c>
      <c r="O56" s="30">
        <v>50</v>
      </c>
      <c r="P56" s="11"/>
      <c r="Q56" s="71">
        <f>SUM('Προϋπολογ. μάρκετινγκ καναλιού'!$D56:$O56)</f>
        <v>600</v>
      </c>
      <c r="R56" s="72"/>
      <c r="S56" s="74"/>
      <c r="T56" s="32"/>
    </row>
    <row r="57" spans="1:20" s="3" customFormat="1" ht="19.5" customHeight="1" x14ac:dyDescent="0.25">
      <c r="A57" s="108"/>
      <c r="B57" s="33" t="s">
        <v>44</v>
      </c>
      <c r="C57" s="59"/>
      <c r="D57" s="34">
        <v>250</v>
      </c>
      <c r="E57" s="34">
        <v>250</v>
      </c>
      <c r="F57" s="34">
        <v>250</v>
      </c>
      <c r="G57" s="34">
        <v>250</v>
      </c>
      <c r="H57" s="34">
        <v>250</v>
      </c>
      <c r="I57" s="34">
        <v>250</v>
      </c>
      <c r="J57" s="34">
        <v>250</v>
      </c>
      <c r="K57" s="34">
        <v>250</v>
      </c>
      <c r="L57" s="34">
        <v>250</v>
      </c>
      <c r="M57" s="34">
        <v>250</v>
      </c>
      <c r="N57" s="34">
        <v>250</v>
      </c>
      <c r="O57" s="34">
        <v>250</v>
      </c>
      <c r="P57" s="10"/>
      <c r="Q57" s="71">
        <f>SUM('Προϋπολογ. μάρκετινγκ καναλιού'!$D57:$O57)</f>
        <v>3000</v>
      </c>
      <c r="R57" s="72"/>
      <c r="S57" s="73"/>
      <c r="T57" s="32"/>
    </row>
    <row r="58" spans="1:20" s="3" customFormat="1" ht="19.5" customHeight="1" x14ac:dyDescent="0.3">
      <c r="A58" s="108"/>
      <c r="B58" s="31" t="s">
        <v>57</v>
      </c>
      <c r="C58" s="62"/>
      <c r="D58" s="10">
        <v>600</v>
      </c>
      <c r="E58" s="10">
        <v>600</v>
      </c>
      <c r="F58" s="10">
        <v>600</v>
      </c>
      <c r="G58" s="10">
        <v>600</v>
      </c>
      <c r="H58" s="10">
        <v>600</v>
      </c>
      <c r="I58" s="10">
        <v>600</v>
      </c>
      <c r="J58" s="10">
        <v>600</v>
      </c>
      <c r="K58" s="10">
        <v>600</v>
      </c>
      <c r="L58" s="10">
        <v>600</v>
      </c>
      <c r="M58" s="10">
        <v>600</v>
      </c>
      <c r="N58" s="10">
        <v>600</v>
      </c>
      <c r="O58" s="10">
        <v>600</v>
      </c>
      <c r="P58" s="12"/>
      <c r="Q58" s="21">
        <f>SUM('Προϋπολογ. μάρκετινγκ καναλιού'!$D58:$O58)</f>
        <v>7200</v>
      </c>
      <c r="R58" s="32"/>
      <c r="S58" s="35"/>
      <c r="T58" s="24"/>
    </row>
    <row r="59" spans="1:20" s="14" customFormat="1" ht="19.5" customHeight="1" thickBot="1" x14ac:dyDescent="0.35">
      <c r="A59" s="109"/>
      <c r="B59" s="84" t="s">
        <v>87</v>
      </c>
      <c r="C59" s="84"/>
      <c r="D59" s="85">
        <f>SUM(D56:D58)</f>
        <v>900</v>
      </c>
      <c r="E59" s="85">
        <f t="shared" ref="E59:O59" si="18">SUM(E56:E58)</f>
        <v>900</v>
      </c>
      <c r="F59" s="85">
        <f t="shared" si="18"/>
        <v>900</v>
      </c>
      <c r="G59" s="85">
        <f t="shared" si="18"/>
        <v>900</v>
      </c>
      <c r="H59" s="85">
        <f t="shared" si="18"/>
        <v>900</v>
      </c>
      <c r="I59" s="85">
        <f t="shared" si="18"/>
        <v>900</v>
      </c>
      <c r="J59" s="85">
        <f t="shared" si="18"/>
        <v>900</v>
      </c>
      <c r="K59" s="85">
        <f t="shared" si="18"/>
        <v>900</v>
      </c>
      <c r="L59" s="85">
        <f t="shared" si="18"/>
        <v>900</v>
      </c>
      <c r="M59" s="85">
        <f t="shared" si="18"/>
        <v>900</v>
      </c>
      <c r="N59" s="85">
        <f t="shared" si="18"/>
        <v>900</v>
      </c>
      <c r="O59" s="85">
        <f t="shared" si="18"/>
        <v>900</v>
      </c>
      <c r="P59" s="51"/>
      <c r="Q59" s="52">
        <f>SUM(Q56:Q58)</f>
        <v>10800</v>
      </c>
      <c r="R59" s="24"/>
      <c r="S59" s="25"/>
      <c r="T59" s="27"/>
    </row>
    <row r="60" spans="1:20" s="4" customFormat="1" ht="19.5" customHeight="1" x14ac:dyDescent="0.35">
      <c r="A60" s="109" t="s">
        <v>19</v>
      </c>
      <c r="B60" s="111" t="s">
        <v>58</v>
      </c>
      <c r="C60" s="82" t="s">
        <v>64</v>
      </c>
      <c r="D60" s="83" t="s">
        <v>65</v>
      </c>
      <c r="E60" s="82" t="s">
        <v>66</v>
      </c>
      <c r="F60" s="82" t="s">
        <v>67</v>
      </c>
      <c r="G60" s="82" t="s">
        <v>68</v>
      </c>
      <c r="H60" s="82" t="s">
        <v>69</v>
      </c>
      <c r="I60" s="82" t="s">
        <v>70</v>
      </c>
      <c r="J60" s="82" t="s">
        <v>71</v>
      </c>
      <c r="K60" s="82" t="s">
        <v>72</v>
      </c>
      <c r="L60" s="82" t="s">
        <v>73</v>
      </c>
      <c r="M60" s="82" t="s">
        <v>74</v>
      </c>
      <c r="N60" s="82" t="s">
        <v>75</v>
      </c>
      <c r="O60" s="82" t="s">
        <v>76</v>
      </c>
      <c r="P60" s="5"/>
      <c r="Q60" s="52"/>
      <c r="R60" s="97"/>
      <c r="S60" s="99"/>
      <c r="T60" s="1"/>
    </row>
    <row r="61" spans="1:20" ht="19.5" customHeight="1" x14ac:dyDescent="0.3">
      <c r="B61" s="48" t="s">
        <v>59</v>
      </c>
      <c r="C61" s="46"/>
      <c r="D61" s="37"/>
      <c r="E61" s="37"/>
      <c r="F61" s="37"/>
      <c r="G61" s="37"/>
      <c r="H61" s="37"/>
      <c r="I61" s="37"/>
      <c r="J61" s="37"/>
      <c r="K61" s="37"/>
      <c r="L61" s="37"/>
      <c r="M61" s="37"/>
      <c r="N61" s="37"/>
      <c r="O61" s="37"/>
      <c r="Q61" s="94"/>
      <c r="R61" s="72"/>
      <c r="S61" s="73"/>
    </row>
    <row r="62" spans="1:20" ht="19.5" customHeight="1" x14ac:dyDescent="0.3">
      <c r="B62" s="29" t="s">
        <v>60</v>
      </c>
      <c r="C62" s="58"/>
      <c r="D62" s="30">
        <v>50</v>
      </c>
      <c r="E62" s="30">
        <v>50</v>
      </c>
      <c r="F62" s="30">
        <v>50</v>
      </c>
      <c r="G62" s="30">
        <v>50</v>
      </c>
      <c r="H62" s="30">
        <v>50</v>
      </c>
      <c r="I62" s="30">
        <v>50</v>
      </c>
      <c r="J62" s="30">
        <v>50</v>
      </c>
      <c r="K62" s="30">
        <v>50</v>
      </c>
      <c r="L62" s="30">
        <v>50</v>
      </c>
      <c r="M62" s="30">
        <v>50</v>
      </c>
      <c r="N62" s="30">
        <v>50</v>
      </c>
      <c r="O62" s="30">
        <v>50</v>
      </c>
      <c r="Q62" s="71">
        <f>SUM('Προϋπολογ. μάρκετινγκ καναλιού'!$D62:$O62)</f>
        <v>600</v>
      </c>
      <c r="R62" s="32"/>
      <c r="S62" s="35"/>
    </row>
    <row r="63" spans="1:20" ht="19.5" customHeight="1" x14ac:dyDescent="0.3">
      <c r="B63" s="38" t="s">
        <v>61</v>
      </c>
      <c r="C63" s="63"/>
      <c r="D63" s="36">
        <v>250</v>
      </c>
      <c r="E63" s="36">
        <v>250</v>
      </c>
      <c r="F63" s="36">
        <v>250</v>
      </c>
      <c r="G63" s="36">
        <v>250</v>
      </c>
      <c r="H63" s="36">
        <v>250</v>
      </c>
      <c r="I63" s="36">
        <v>250</v>
      </c>
      <c r="J63" s="36">
        <v>250</v>
      </c>
      <c r="K63" s="36">
        <v>250</v>
      </c>
      <c r="L63" s="36">
        <v>250</v>
      </c>
      <c r="M63" s="36">
        <v>250</v>
      </c>
      <c r="N63" s="36">
        <v>250</v>
      </c>
      <c r="O63" s="36">
        <v>250</v>
      </c>
      <c r="Q63" s="71">
        <f>SUM('Προϋπολογ. μάρκετινγκ καναλιού'!$D63:$O63)</f>
        <v>3000</v>
      </c>
      <c r="R63" s="24"/>
      <c r="S63" s="25"/>
    </row>
    <row r="64" spans="1:20" ht="19.5" customHeight="1" x14ac:dyDescent="0.3">
      <c r="B64" s="31" t="s">
        <v>62</v>
      </c>
      <c r="C64" s="62"/>
      <c r="D64" s="10">
        <v>600</v>
      </c>
      <c r="E64" s="10">
        <v>600</v>
      </c>
      <c r="F64" s="10">
        <v>600</v>
      </c>
      <c r="G64" s="10">
        <v>600</v>
      </c>
      <c r="H64" s="10">
        <v>600</v>
      </c>
      <c r="I64" s="10">
        <v>600</v>
      </c>
      <c r="J64" s="10">
        <v>600</v>
      </c>
      <c r="K64" s="10">
        <v>600</v>
      </c>
      <c r="L64" s="10">
        <v>600</v>
      </c>
      <c r="M64" s="10">
        <v>600</v>
      </c>
      <c r="N64" s="10">
        <v>600</v>
      </c>
      <c r="O64" s="10">
        <v>600</v>
      </c>
      <c r="Q64" s="21">
        <f>SUM('Προϋπολογ. μάρκετινγκ καναλιού'!$D64:$O64)</f>
        <v>7200</v>
      </c>
      <c r="R64" s="27"/>
      <c r="S64" s="25"/>
    </row>
    <row r="65" spans="1:17" ht="19.5" customHeight="1" thickBot="1" x14ac:dyDescent="0.35">
      <c r="B65" s="84" t="s">
        <v>88</v>
      </c>
      <c r="C65" s="84"/>
      <c r="D65" s="85">
        <f>SUM(D62:D64)</f>
        <v>900</v>
      </c>
      <c r="E65" s="85">
        <f t="shared" ref="E65:O65" si="19">SUM(E62:E64)</f>
        <v>900</v>
      </c>
      <c r="F65" s="85">
        <f t="shared" si="19"/>
        <v>900</v>
      </c>
      <c r="G65" s="85">
        <f t="shared" si="19"/>
        <v>900</v>
      </c>
      <c r="H65" s="85">
        <f t="shared" si="19"/>
        <v>900</v>
      </c>
      <c r="I65" s="85">
        <f t="shared" si="19"/>
        <v>900</v>
      </c>
      <c r="J65" s="85">
        <f t="shared" si="19"/>
        <v>900</v>
      </c>
      <c r="K65" s="85">
        <f t="shared" si="19"/>
        <v>900</v>
      </c>
      <c r="L65" s="85">
        <f t="shared" si="19"/>
        <v>900</v>
      </c>
      <c r="M65" s="85">
        <f t="shared" si="19"/>
        <v>900</v>
      </c>
      <c r="N65" s="85">
        <f t="shared" si="19"/>
        <v>900</v>
      </c>
      <c r="O65" s="85">
        <f t="shared" si="19"/>
        <v>900</v>
      </c>
      <c r="Q65" s="52">
        <f>SUM(Q62:Q64)</f>
        <v>10800</v>
      </c>
    </row>
    <row r="66" spans="1:17" ht="19.5" customHeight="1" thickBot="1" x14ac:dyDescent="0.35">
      <c r="B66" s="18"/>
      <c r="D66" s="7"/>
      <c r="E66" s="7"/>
      <c r="F66" s="7"/>
      <c r="G66" s="7"/>
      <c r="H66" s="7"/>
      <c r="I66" s="7"/>
      <c r="J66" s="7"/>
      <c r="K66" s="7"/>
      <c r="L66" s="7"/>
      <c r="M66" s="7"/>
      <c r="N66" s="7"/>
      <c r="O66" s="7"/>
      <c r="Q66" s="52"/>
    </row>
    <row r="67" spans="1:17" ht="19.5" customHeight="1" x14ac:dyDescent="0.3">
      <c r="A67" s="104" t="s">
        <v>20</v>
      </c>
      <c r="B67" s="57" t="s">
        <v>63</v>
      </c>
      <c r="C67" s="19"/>
      <c r="D67" s="50">
        <f>SUM(ΆλλαΈξοδα[[#Totals],[Μήνας 1]],ΑπόκτησηΚαιΔιατήρησηΠελατών[[#Totals],[Μήνας 1]],ΚαταστήματαΛιανικήςΠώλησης[[#Totals],[Μήνας 1]],Διανομείς[[#Totals],[Μήνας 1]],ΑντιπρόσωποιΚαιΜεσίτες[[#Totals],[Μήνας 1]],D31)</f>
        <v>6354</v>
      </c>
      <c r="E67" s="50">
        <f>SUM(ΆλλαΈξοδα[[#Totals],[Μήνας 2]],ΑπόκτησηΚαιΔιατήρησηΠελατών[[#Totals],[Μήνας 2]],ΚαταστήματαΛιανικήςΠώλησης[[#Totals],[Μήνας 2]],Διανομείς[[#Totals],[Μήνας 2]],ΑντιπρόσωποιΚαιΜεσίτες[[#Totals],[Μήνας 2]],E31)</f>
        <v>5785.85</v>
      </c>
      <c r="F67" s="50">
        <f>SUM(ΆλλαΈξοδα[[#Totals],[Μήνας 3]],ΑπόκτησηΚαιΔιατήρησηΠελατών[[#Totals],[Μήνας 3]],ΚαταστήματαΛιανικήςΠώλησης[[#Totals],[Μήνας 3]],Διανομείς[[#Totals],[Μήνας 3]],ΑντιπρόσωποιΚαιΜεσίτες[[#Totals],[Μήνας 3]],F31)</f>
        <v>5834.4375</v>
      </c>
      <c r="G67" s="50">
        <f>SUM(ΆλλαΈξοδα[[#Totals],[Μήνας 4]],ΑπόκτησηΚαιΔιατήρησηΠελατών[[#Totals],[Μήνας 4]],ΚαταστήματαΛιανικήςΠώλησης[[#Totals],[Μήνας 4]],Διανομείς[[#Totals],[Μήνας 4]],ΑντιπρόσωποιΚαιΜεσίτες[[#Totals],[Μήνας 4]],G31)</f>
        <v>5902.05</v>
      </c>
      <c r="H67" s="50">
        <f>SUM(ΆλλαΈξοδα[[#Totals],[Μήνας 5]],ΑπόκτησηΚαιΔιατήρησηΠελατών[[#Totals],[Μήνας 5]],ΚαταστήματαΛιανικήςΠώλησης[[#Totals],[Μήνας 5]],Διανομείς[[#Totals],[Μήνας 5]],ΑντιπρόσωποιΚαιΜεσίτες[[#Totals],[Μήνας 5]],H31)</f>
        <v>5916.348</v>
      </c>
      <c r="I67" s="50">
        <f>SUM(ΆλλαΈξοδα[[#Totals],[Μήνας 6]],ΑπόκτησηΚαιΔιατήρησηΠελατών[[#Totals],[Μήνας 6]],ΚαταστήματαΛιανικήςΠώλησης[[#Totals],[Μήνας 6]],Διανομείς[[#Totals],[Μήνας 6]],ΑντιπρόσωποιΚαιΜεσίτες[[#Totals],[Μήνας 6]],I31)</f>
        <v>5935.6875</v>
      </c>
      <c r="J67" s="50">
        <f>SUM(ΆλλαΈξοδα[[#Totals],[Μήνας 7]],ΑπόκτησηΚαιΔιατήρησηΠελατών[[#Totals],[Μήνας 7]],ΚαταστήματαΛιανικήςΠώλησης[[#Totals],[Μήνας 7]],Διανομείς[[#Totals],[Μήνας 7]],ΑντιπρόσωποιΚαιΜεσίτες[[#Totals],[Μήνας 7]],J31)</f>
        <v>5976.9</v>
      </c>
      <c r="K67" s="50">
        <f>SUM(ΆλλαΈξοδα[[#Totals],[Μήνας 8]],ΑπόκτησηΚαιΔιατήρησηΠελατών[[#Totals],[Μήνας 8]],ΚαταστήματαΛιανικήςΠώλησης[[#Totals],[Μήνας 8]],Διανομείς[[#Totals],[Μήνας 8]],ΑντιπρόσωποιΚαιΜεσίτες[[#Totals],[Μήνας 8]],K31)</f>
        <v>6015.84</v>
      </c>
      <c r="L67" s="50">
        <f>SUM(ΆλλαΈξοδα[[#Totals],[Μήνας 9]],ΑπόκτησηΚαιΔιατήρησηΠελατών[[#Totals],[Μήνας 9]],ΚαταστήματαΛιανικήςΠώλησης[[#Totals],[Μήνας 9]],Διανομείς[[#Totals],[Μήνας 9]],ΑντιπρόσωποιΚαιΜεσίτες[[#Totals],[Μήνας 9]],L31)</f>
        <v>6031.8</v>
      </c>
      <c r="M67" s="50">
        <f>SUM(ΆλλαΈξοδα[[#Totals],[Μήνας 10]],ΑπόκτησηΚαιΔιατήρησηΠελατών[[#Totals],[Μήνας 10]],ΚαταστήματαΛιανικήςΠώλησης[[#Totals],[Μήνας 10]],Διανομείς[[#Totals],[Μήνας 10]],ΑντιπρόσωποιΚαιΜεσίτες[[#Totals],[Μήνας 10]],M31)</f>
        <v>6001.8</v>
      </c>
      <c r="N67" s="50">
        <f>SUM(ΆλλαΈξοδα[[#Totals],[Μήνας 11]],ΑπόκτησηΚαιΔιατήρησηΠελατών[[#Totals],[Μήνας 11]],ΚαταστήματαΛιανικήςΠώλησης[[#Totals],[Μήνας 11]],Διανομείς[[#Totals],[Μήνας 11]],ΑντιπρόσωποιΚαιΜεσίτες[[#Totals],[Μήνας 11]],N31)</f>
        <v>6056.8</v>
      </c>
      <c r="O67" s="50">
        <f>SUM(ΆλλαΈξοδα[[#Totals],[Μήνας 12]],ΑπόκτησηΚαιΔιατήρησηΠελατών[[#Totals],[Μήνας 12]],ΚαταστήματαΛιανικήςΠώλησης[[#Totals],[Μήνας 12]],Διανομείς[[#Totals],[Μήνας 12]],ΑντιπρόσωποιΚαιΜεσίτες[[#Totals],[Μήνας 12]],O31)</f>
        <v>6001.8</v>
      </c>
      <c r="Q67" s="96">
        <f>SUM(D67:O67)</f>
        <v>71813.313000000009</v>
      </c>
    </row>
  </sheetData>
  <mergeCells count="1">
    <mergeCell ref="B1:T1"/>
  </mergeCells>
  <printOptions horizontalCentered="1"/>
  <pageMargins left="0.25" right="0.25" top="0.75" bottom="0.75" header="0.3" footer="0.3"/>
  <pageSetup paperSize="9" scale="60" fitToHeight="0" orientation="landscape" r:id="rId1"/>
  <headerFooter>
    <oddFooter>Page &amp;P of &amp;N</oddFooter>
  </headerFooter>
  <tableParts count="9">
    <tablePart r:id="rId2"/>
    <tablePart r:id="rId3"/>
    <tablePart r:id="rId4"/>
    <tablePart r:id="rId5"/>
    <tablePart r:id="rId6"/>
    <tablePart r:id="rId7"/>
    <tablePart r:id="rId8"/>
    <tablePart r:id="rId9"/>
    <tablePart r:id="rId10"/>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'Προϋπολογ. μάρκετινγκ καναλιού'!D9:O9</xm:f>
              <xm:sqref>S9</xm:sqref>
            </x14:sparkline>
            <x14:sparkline>
              <xm:f>'Προϋπολογ. μάρκετινγκ καναλιού'!D17:O17</xm:f>
              <xm:sqref>S17</xm:sqref>
            </x14:sparkline>
            <x14:sparkline>
              <xm:f>'Προϋπολογ. μάρκετινγκ καναλιού'!D24:O24</xm:f>
              <xm:sqref>S24</xm:sqref>
            </x14:sparkline>
            <x14:sparkline>
              <xm:f>'Προϋπολογ. μάρκετινγκ καναλιού'!D31:O31</xm:f>
              <xm:sqref>S31</xm:sqref>
            </x14:sparkline>
            <x14:sparkline>
              <xm:f>'Προϋπολογ. μάρκετινγκ καναλιού'!D39:O39</xm:f>
              <xm:sqref>S39</xm:sqref>
            </x14:sparkline>
            <x14:sparkline>
              <xm:f>'Προϋπολογ. μάρκετινγκ καναλιού'!D46:O46</xm:f>
              <xm:sqref>S46</xm:sqref>
            </x14:sparkline>
            <x14:sparkline>
              <xm:f>'Προϋπολογ. μάρκετινγκ καναλιού'!D53:O53</xm:f>
              <xm:sqref>S53</xm:sqref>
            </x14:sparkline>
            <x14:sparkline>
              <xm:f>'Προϋπολογ. μάρκετινγκ καναλιού'!D59:O59</xm:f>
              <xm:sqref>S59</xm:sqref>
            </x14:sparkline>
            <x14:sparkline>
              <xm:f>'Προϋπολογ. μάρκετινγκ καναλιού'!D65:O65</xm:f>
              <xm:sqref>S65</xm:sqref>
            </x14:sparkline>
            <x14:sparkline>
              <xm:f>'Προϋπολογ. μάρκετινγκ καναλιού'!D67:O67</xm:f>
              <xm:sqref>S67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Έναρξη</vt:lpstr>
      <vt:lpstr>Προϋπολογ. μάρκετινγκ καναλιού</vt:lpstr>
      <vt:lpstr>'Προϋπολογ. μάρκετινγκ καναλιού'!Print_Titles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2018-11-02T10:49:06Z</dcterms:created>
  <dcterms:modified xsi:type="dcterms:W3CDTF">2018-11-02T10:49:06Z</dcterms:modified>
</cp:coreProperties>
</file>