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C:\Users\admin\Desktop\el-GR\"/>
    </mc:Choice>
  </mc:AlternateContent>
  <xr:revisionPtr revIDLastSave="0" documentId="13_ncr:1_{7D6B4805-81BC-4A07-A231-A76134D19DF9}" xr6:coauthVersionLast="43" xr6:coauthVersionMax="43" xr10:uidLastSave="{00000000-0000-0000-0000-000000000000}"/>
  <bookViews>
    <workbookView xWindow="-120" yWindow="-120" windowWidth="22110" windowHeight="16110" xr2:uid="{00000000-000D-0000-FFFF-FFFF00000000}"/>
  </bookViews>
  <sheets>
    <sheet name="Οικονομική αναφορά" sheetId="3" r:id="rId1"/>
    <sheet name="Εισαγωγή οικονομικών δεδομένων" sheetId="1" r:id="rId2"/>
    <sheet name="Ρυθμίσεις βασικών μετρικών" sheetId="4" r:id="rId3"/>
    <sheet name="Υπολογισμοί" sheetId="2" state="hidden" r:id="rId4"/>
  </sheets>
  <definedNames>
    <definedName name="lstMetrics">OFFSET('Εισαγωγή οικονομικών δεδομένων'!$B$6:$B$30,0,0,COUNTA('Εισαγωγή οικονομικών δεδομένων'!$B$6:$B$30))</definedName>
    <definedName name="lstYears">OFFSET('Εισαγωγή οικονομικών δεδομένων'!$B$5:$I$5,0,1,1,COUNTA('Εισαγωγή οικονομικών δεδομένων'!$B$5:$I$5)-1)</definedName>
    <definedName name="_xlnm.Print_Area" localSheetId="0">'Οικονομική αναφορά'!$A$1:$M$40</definedName>
    <definedName name="SelectedYear">'Οικονομική αναφορά'!$K$2</definedName>
    <definedName name="Έτη">Υπολογισμοί!$I$6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4" l="1"/>
  <c r="D8" i="4"/>
  <c r="D7" i="4"/>
  <c r="D6" i="4"/>
  <c r="D5" i="4"/>
  <c r="E15" i="3"/>
  <c r="D15" i="3"/>
  <c r="D5" i="1" l="1"/>
  <c r="C5" i="1" l="1"/>
  <c r="E5" i="1"/>
  <c r="F5" i="1"/>
  <c r="G5" i="1"/>
  <c r="H5" i="1"/>
  <c r="I5" i="1"/>
  <c r="B39" i="2" l="1"/>
  <c r="A32" i="2"/>
  <c r="A33" i="2"/>
  <c r="A34" i="2"/>
  <c r="A35" i="2"/>
  <c r="A36" i="2"/>
  <c r="A37" i="2"/>
  <c r="A38" i="2"/>
  <c r="A39" i="2"/>
  <c r="B15" i="2"/>
  <c r="B16" i="2"/>
  <c r="B17" i="2"/>
  <c r="B18" i="3" s="1"/>
  <c r="B18" i="2"/>
  <c r="B19" i="2"/>
  <c r="B20" i="2"/>
  <c r="B21" i="2"/>
  <c r="B22" i="2"/>
  <c r="B23" i="2"/>
  <c r="B24" i="2"/>
  <c r="B25" i="2"/>
  <c r="B26" i="3" s="1"/>
  <c r="B26" i="2"/>
  <c r="B27" i="2"/>
  <c r="B28" i="2"/>
  <c r="B29" i="2"/>
  <c r="A29" i="2"/>
  <c r="B9" i="2"/>
  <c r="A9" i="2" s="1"/>
  <c r="B10" i="2"/>
  <c r="A10" i="2" s="1"/>
  <c r="B11" i="2"/>
  <c r="A11" i="2" s="1"/>
  <c r="B12" i="2"/>
  <c r="A12" i="2" s="1"/>
  <c r="B8" i="2"/>
  <c r="A8" i="2" s="1"/>
  <c r="B17" i="3"/>
  <c r="B19" i="3"/>
  <c r="B21" i="3"/>
  <c r="B23" i="3"/>
  <c r="B25" i="3"/>
  <c r="B27" i="3"/>
  <c r="B29" i="3"/>
  <c r="B30" i="2"/>
  <c r="B31" i="3" s="1"/>
  <c r="E31" i="3" s="1"/>
  <c r="B31" i="2"/>
  <c r="B32" i="2"/>
  <c r="B33" i="3" s="1"/>
  <c r="E33" i="3" s="1"/>
  <c r="B33" i="2"/>
  <c r="B34" i="3" s="1"/>
  <c r="E34" i="3" s="1"/>
  <c r="B34" i="2"/>
  <c r="B35" i="2"/>
  <c r="B36" i="2"/>
  <c r="B37" i="3" s="1"/>
  <c r="E37" i="3" s="1"/>
  <c r="B37" i="2"/>
  <c r="B38" i="3" s="1"/>
  <c r="E38" i="3" s="1"/>
  <c r="B38" i="2"/>
  <c r="B39" i="3" s="1"/>
  <c r="E39" i="3" s="1"/>
  <c r="B40" i="3"/>
  <c r="E40" i="3" s="1"/>
  <c r="B16" i="3"/>
  <c r="B36" i="3"/>
  <c r="E36" i="3" s="1"/>
  <c r="B20" i="3"/>
  <c r="B22" i="3"/>
  <c r="B24" i="3"/>
  <c r="B28" i="3"/>
  <c r="B30" i="3"/>
  <c r="E30" i="3" s="1"/>
  <c r="A16" i="2"/>
  <c r="A17" i="2"/>
  <c r="A18" i="2"/>
  <c r="A19" i="2"/>
  <c r="A20" i="2"/>
  <c r="A21" i="2"/>
  <c r="A22" i="2"/>
  <c r="A23" i="2"/>
  <c r="A24" i="2"/>
  <c r="A25" i="2"/>
  <c r="A26" i="2"/>
  <c r="A27" i="2"/>
  <c r="A28" i="2"/>
  <c r="A30" i="2"/>
  <c r="A31" i="2"/>
  <c r="A15" i="2"/>
  <c r="C3" i="2"/>
  <c r="C4" i="2" s="1"/>
  <c r="D4" i="2" s="1"/>
  <c r="D38" i="2"/>
  <c r="E38" i="2"/>
  <c r="B32" i="3"/>
  <c r="E32" i="3" s="1"/>
  <c r="F7" i="3"/>
  <c r="B35" i="3"/>
  <c r="E35" i="3" s="1"/>
  <c r="B7" i="3"/>
  <c r="H7" i="3" l="1"/>
  <c r="D7" i="3"/>
  <c r="J7" i="3"/>
  <c r="D3" i="2"/>
  <c r="G7" i="2"/>
  <c r="F36" i="2"/>
  <c r="G32" i="2"/>
  <c r="D33" i="3" s="1"/>
  <c r="D36" i="2"/>
  <c r="E37" i="2"/>
  <c r="C36" i="2"/>
  <c r="D34" i="2"/>
  <c r="D31" i="2"/>
  <c r="D32" i="2"/>
  <c r="D30" i="2"/>
  <c r="D37" i="2"/>
  <c r="G33" i="2"/>
  <c r="D34" i="3" s="1"/>
  <c r="E36" i="2"/>
  <c r="D33" i="2"/>
  <c r="C30" i="2"/>
  <c r="C32" i="2"/>
  <c r="C33" i="2"/>
  <c r="E30" i="2"/>
  <c r="C34" i="2"/>
  <c r="E34" i="2"/>
  <c r="C35" i="2"/>
  <c r="E32" i="2"/>
  <c r="C38" i="2"/>
  <c r="G30" i="2"/>
  <c r="D31" i="3" s="1"/>
  <c r="F30" i="2"/>
  <c r="G34" i="2"/>
  <c r="D35" i="3" s="1"/>
  <c r="F34" i="2"/>
  <c r="E31" i="2"/>
  <c r="F35" i="2"/>
  <c r="F32" i="2"/>
  <c r="G36" i="2"/>
  <c r="D37" i="3" s="1"/>
  <c r="G37" i="2"/>
  <c r="D38" i="3" s="1"/>
  <c r="G38" i="2"/>
  <c r="D39" i="3" s="1"/>
  <c r="F38" i="2"/>
  <c r="G35" i="2"/>
  <c r="D36" i="3" s="1"/>
  <c r="G31" i="2"/>
  <c r="D32" i="3" s="1"/>
  <c r="F29" i="2"/>
  <c r="E29" i="2"/>
  <c r="G29" i="2"/>
  <c r="D30" i="3" s="1"/>
  <c r="C29" i="2"/>
  <c r="D29" i="2"/>
  <c r="F33" i="2"/>
  <c r="E33" i="2"/>
  <c r="F31" i="2"/>
  <c r="C31" i="2"/>
  <c r="E35" i="2"/>
  <c r="D35" i="2"/>
  <c r="F37" i="2"/>
  <c r="C37" i="2"/>
  <c r="G39" i="2"/>
  <c r="D40" i="3" s="1"/>
  <c r="C39" i="2"/>
  <c r="F39" i="2"/>
  <c r="D39" i="2"/>
  <c r="E39" i="2"/>
  <c r="H33" i="3" l="1"/>
  <c r="G6" i="2"/>
  <c r="F7" i="2"/>
  <c r="H36" i="3"/>
  <c r="H39" i="3"/>
  <c r="H32" i="3"/>
  <c r="H30" i="3"/>
  <c r="H37" i="3"/>
  <c r="H35" i="3"/>
  <c r="H31" i="3"/>
  <c r="H34" i="3"/>
  <c r="H38" i="3"/>
  <c r="H40" i="3"/>
  <c r="F6" i="2" l="1"/>
  <c r="E7" i="2"/>
  <c r="G10" i="2"/>
  <c r="G9" i="2"/>
  <c r="G16" i="2"/>
  <c r="D17" i="3" s="1"/>
  <c r="G17" i="2"/>
  <c r="D18" i="3" s="1"/>
  <c r="G22" i="2"/>
  <c r="D23" i="3" s="1"/>
  <c r="G26" i="2"/>
  <c r="D27" i="3" s="1"/>
  <c r="G23" i="2"/>
  <c r="D24" i="3" s="1"/>
  <c r="G20" i="2"/>
  <c r="D21" i="3" s="1"/>
  <c r="G15" i="2"/>
  <c r="D16" i="3" s="1"/>
  <c r="G12" i="2"/>
  <c r="G11" i="2"/>
  <c r="G8" i="2"/>
  <c r="G25" i="2"/>
  <c r="D26" i="3" s="1"/>
  <c r="G21" i="2"/>
  <c r="D22" i="3" s="1"/>
  <c r="G18" i="2"/>
  <c r="D19" i="3" s="1"/>
  <c r="G27" i="2"/>
  <c r="D28" i="3" s="1"/>
  <c r="G19" i="2"/>
  <c r="D20" i="3" s="1"/>
  <c r="G24" i="2"/>
  <c r="D25" i="3" s="1"/>
  <c r="G28" i="2"/>
  <c r="D29" i="3" s="1"/>
  <c r="B8" i="3" l="1"/>
  <c r="J8" i="3"/>
  <c r="D8" i="3"/>
  <c r="E6" i="2"/>
  <c r="D7" i="2"/>
  <c r="H8" i="3"/>
  <c r="F8" i="3"/>
  <c r="F9" i="2"/>
  <c r="H9" i="2" s="1"/>
  <c r="D9" i="3" s="1"/>
  <c r="F10" i="2"/>
  <c r="H10" i="2" s="1"/>
  <c r="F9" i="3" s="1"/>
  <c r="F15" i="2"/>
  <c r="E16" i="3" s="1"/>
  <c r="H16" i="3" s="1"/>
  <c r="F27" i="2"/>
  <c r="F23" i="2"/>
  <c r="F19" i="2"/>
  <c r="F28" i="2"/>
  <c r="F20" i="2"/>
  <c r="F11" i="2"/>
  <c r="H11" i="2" s="1"/>
  <c r="H9" i="3" s="1"/>
  <c r="F12" i="2"/>
  <c r="H12" i="2" s="1"/>
  <c r="J9" i="3" s="1"/>
  <c r="F8" i="2"/>
  <c r="H8" i="2" s="1"/>
  <c r="B9" i="3" s="1"/>
  <c r="F25" i="2"/>
  <c r="F21" i="2"/>
  <c r="F17" i="2"/>
  <c r="F26" i="2"/>
  <c r="F22" i="2"/>
  <c r="F18" i="2"/>
  <c r="F24" i="2"/>
  <c r="F16" i="2"/>
  <c r="E25" i="3" l="1"/>
  <c r="H25" i="3" s="1"/>
  <c r="E23" i="3"/>
  <c r="H23" i="3" s="1"/>
  <c r="E18" i="3"/>
  <c r="H18" i="3" s="1"/>
  <c r="E26" i="3"/>
  <c r="H26" i="3" s="1"/>
  <c r="E21" i="3"/>
  <c r="H21" i="3" s="1"/>
  <c r="E20" i="3"/>
  <c r="H20" i="3" s="1"/>
  <c r="E28" i="3"/>
  <c r="H28" i="3" s="1"/>
  <c r="E17" i="3"/>
  <c r="H17" i="3" s="1"/>
  <c r="E19" i="3"/>
  <c r="H19" i="3" s="1"/>
  <c r="E27" i="3"/>
  <c r="H27" i="3" s="1"/>
  <c r="E22" i="3"/>
  <c r="H22" i="3" s="1"/>
  <c r="E29" i="3"/>
  <c r="H29" i="3" s="1"/>
  <c r="E24" i="3"/>
  <c r="H24" i="3" s="1"/>
  <c r="D6" i="2"/>
  <c r="C7" i="2"/>
  <c r="C6" i="2" s="1"/>
  <c r="E10" i="2"/>
  <c r="E9" i="2"/>
  <c r="E16" i="2"/>
  <c r="E15" i="2"/>
  <c r="E22" i="2"/>
  <c r="E21" i="2"/>
  <c r="E18" i="2"/>
  <c r="E27" i="2"/>
  <c r="E19" i="2"/>
  <c r="E24" i="2"/>
  <c r="E12" i="2"/>
  <c r="E11" i="2"/>
  <c r="E8" i="2"/>
  <c r="E17" i="2"/>
  <c r="E25" i="2"/>
  <c r="E26" i="2"/>
  <c r="E23" i="2"/>
  <c r="E28" i="2"/>
  <c r="E20" i="2"/>
  <c r="I6" i="2" l="1"/>
  <c r="I15" i="3" s="1"/>
  <c r="C10" i="2"/>
  <c r="C9" i="2"/>
  <c r="C16" i="2"/>
  <c r="C18" i="2"/>
  <c r="C17" i="2"/>
  <c r="C15" i="2"/>
  <c r="C27" i="2"/>
  <c r="C19" i="2"/>
  <c r="C24" i="2"/>
  <c r="C12" i="2"/>
  <c r="C11" i="2"/>
  <c r="C8" i="2"/>
  <c r="C26" i="2"/>
  <c r="C21" i="2"/>
  <c r="C25" i="2"/>
  <c r="C22" i="2"/>
  <c r="C23" i="2"/>
  <c r="C28" i="2"/>
  <c r="C20" i="2"/>
  <c r="D9" i="2"/>
  <c r="D10" i="2"/>
  <c r="D16" i="2"/>
  <c r="D22" i="2"/>
  <c r="D15" i="2"/>
  <c r="D26" i="2"/>
  <c r="D27" i="2"/>
  <c r="D19" i="2"/>
  <c r="D24" i="2"/>
  <c r="D11" i="2"/>
  <c r="D12" i="2"/>
  <c r="D8" i="2"/>
  <c r="D25" i="2"/>
  <c r="D17" i="2"/>
  <c r="D21" i="2"/>
  <c r="D18" i="2"/>
  <c r="D23" i="2"/>
  <c r="D28" i="2"/>
  <c r="D20" i="2"/>
</calcChain>
</file>

<file path=xl/sharedStrings.xml><?xml version="1.0" encoding="utf-8"?>
<sst xmlns="http://schemas.openxmlformats.org/spreadsheetml/2006/main" count="43" uniqueCount="37">
  <si>
    <t>ΕΤΗΣΙΑ ΟΙΚΟΝΟΜΙΚΗ ΑΝΑΦΟΡΑ</t>
  </si>
  <si>
    <t>Η ΕΠΩΝΥΜΙΑ ΤΗΣ ΕΤΑΙΡΕΙΑΣ ΣΑΣ</t>
  </si>
  <si>
    <t>ΒΑΣΙΚΑ ΜΕΤΡΙΚΑ</t>
  </si>
  <si>
    <t>ΟΛΑ ΤΑ ΜΕΤΡΙΚΑ</t>
  </si>
  <si>
    <t>ΜΕΤΡΙΚΟ</t>
  </si>
  <si>
    <t>Πατήστε για να αλλάξετε τα "Βασικά μετρικά" της αναφοράς</t>
  </si>
  <si>
    <t>Μην τροποποιείτε τις παρακάτω πληροφορίες. Πατήστε για να εισαγάγετε οικονομικά δεδομένα</t>
  </si>
  <si>
    <t>% ΑΛΛΑΓΗΣ</t>
  </si>
  <si>
    <t>Επιλέξτε το έτος αναφοράς στο κελί L2</t>
  </si>
  <si>
    <t>Για να επεξεργαστείτε τα δεδομένα, επιλέξτε το φύλλο εισαγωγής οικονομικών δεδομένων</t>
  </si>
  <si>
    <t>ΚΑΤΑΧΩΡΗΣΤΕ ΤΑ ΟΙΚΟΝΟΜΙΚΑ ΔΕΔΟΜΕΝΑ ΣΑΣ</t>
  </si>
  <si>
    <t xml:space="preserve"> ΜΠΟΡΕΙΤΕ ΝΑ ΟΡΙΣΕΤΕ ΕΩΣ 25 ΒΑΣΙΚΑ ΜΕΤΡΙΚΑ ΓΙΑ 7 ΕΤΗ</t>
  </si>
  <si>
    <t>Πατήστε για προβολή της οικονομικής αναφοράς</t>
  </si>
  <si>
    <t>ΟΝΟΜΑ ΜΕΤΡΙΚΟΥ</t>
  </si>
  <si>
    <t>ΕΣΟΔΑ</t>
  </si>
  <si>
    <t>ΛΕΙΤΟΥΡΓΙΚΑ ΕΞΟΔΑ</t>
  </si>
  <si>
    <t>ΚΕΡΔΟΣ ΕΠΙΧΕΙΡΗΣΗΣ</t>
  </si>
  <si>
    <t>ΑΠΟΣΒΕΣΗ</t>
  </si>
  <si>
    <t>ΤΟΚΟΣ</t>
  </si>
  <si>
    <t>ΚΑΘΑΡΟ ΚΕΡΔΟΣ</t>
  </si>
  <si>
    <t>ΦΟΡΟΣ</t>
  </si>
  <si>
    <t>ΚΕΡΔΗ ΜΕΤΑ ΦΟΡΟΥ</t>
  </si>
  <si>
    <t>ΜΕΤΡΙΚΟ 1</t>
  </si>
  <si>
    <t>ΜΕΤΡΙΚΟ 2</t>
  </si>
  <si>
    <t>ΜΕΤΡΙΚΟ 3</t>
  </si>
  <si>
    <t>ΜΕΤΡΙΚΟ 4</t>
  </si>
  <si>
    <t>ΜΕΤΡΙΚΟ 5</t>
  </si>
  <si>
    <t>ΜΕΤΡΙΚΟ 6</t>
  </si>
  <si>
    <t>ΟΡΙΣΤΕ ΕΔΩ ΤΑ ΒΑΣΙΚΑ ΜΕΤΡΙΚΑ</t>
  </si>
  <si>
    <t xml:space="preserve"> ΕΠΙΛΕΤΕ ΕΩΣ ΚΑΙ 5 ΒΑΣΙΚΑ ΜΕΤΡΙΚΑ ΓΙΑ ΕΜΦΑΝΙΣΗ ΣΤΟ ΕΠΑΝΩ ΜΕΡΟΣ ΤΗΣ ΑΝΑΦΟΡΑΣ</t>
  </si>
  <si>
    <t xml:space="preserve">  Πατήστε για προβολή της οικονομικής αναφοράς</t>
  </si>
  <si>
    <t>Αυτό το φύλλο εργασίας χρησιμοποιείται για τους υπολογισμούς της οικονομικής αναφοράς και δεν πρέπει να είναι ορατό.</t>
  </si>
  <si>
    <t>Αυτό το έτος</t>
  </si>
  <si>
    <t>Προηγούμενο έτος</t>
  </si>
  <si>
    <t>Θέση</t>
  </si>
  <si>
    <t>Βασικά μετρικά</t>
  </si>
  <si>
    <t>Όλα τα μετρικά (επεξεργασία έως και 25 μετρικών)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</si>
</sst>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quot;;\-#,##0\ &quot;€&quot;"/>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70" formatCode="#,##0.00\ &quot;€&quot;"/>
  </numFmts>
  <fonts count="17" x14ac:knownFonts="1">
    <font>
      <sz val="11"/>
      <color theme="1" tint="0.34998626667073579"/>
      <name val="Trebuchet MS"/>
      <family val="2"/>
      <scheme val="major"/>
    </font>
    <font>
      <b/>
      <sz val="11"/>
      <color theme="1"/>
      <name val="Arial"/>
      <family val="2"/>
      <scheme val="minor"/>
    </font>
    <font>
      <sz val="11"/>
      <color theme="1" tint="0.499984740745262"/>
      <name val="Arial"/>
      <family val="2"/>
      <scheme val="minor"/>
    </font>
    <font>
      <sz val="11"/>
      <color theme="1"/>
      <name val="Arial"/>
      <family val="2"/>
      <scheme val="minor"/>
    </font>
    <font>
      <b/>
      <sz val="11"/>
      <color theme="0"/>
      <name val="Arial"/>
      <family val="2"/>
      <scheme val="minor"/>
    </font>
    <font>
      <sz val="18"/>
      <color theme="1" tint="0.34998626667073579"/>
      <name val="Arial"/>
      <family val="2"/>
      <scheme val="minor"/>
    </font>
    <font>
      <sz val="11"/>
      <color theme="4" tint="-0.249977111117893"/>
      <name val="Arial"/>
      <family val="2"/>
      <scheme val="minor"/>
    </font>
    <font>
      <sz val="11"/>
      <color theme="1" tint="0.34998626667073579"/>
      <name val="Trebuchet MS"/>
      <family val="2"/>
      <scheme val="major"/>
    </font>
    <font>
      <sz val="12"/>
      <color theme="1" tint="0.34998626667073579"/>
      <name val="Arial"/>
      <family val="2"/>
      <scheme val="minor"/>
    </font>
    <font>
      <sz val="20"/>
      <color theme="1" tint="0.34998626667073579"/>
      <name val="Arial"/>
      <family val="2"/>
      <scheme val="minor"/>
    </font>
    <font>
      <i/>
      <u/>
      <sz val="11"/>
      <color theme="4" tint="-0.499984740745262"/>
      <name val="Arial"/>
      <family val="2"/>
      <scheme val="minor"/>
    </font>
    <font>
      <i/>
      <sz val="11"/>
      <color theme="4" tint="-0.499984740745262"/>
      <name val="Arial"/>
      <family val="2"/>
      <scheme val="minor"/>
    </font>
    <font>
      <sz val="14"/>
      <color theme="1" tint="0.34998626667073579"/>
      <name val="Trebuchet MS"/>
      <family val="2"/>
      <scheme val="major"/>
    </font>
    <font>
      <sz val="14"/>
      <color theme="3" tint="0.34998626667073579"/>
      <name val="Arial"/>
      <family val="2"/>
      <scheme val="minor"/>
    </font>
    <font>
      <sz val="24"/>
      <color theme="4" tint="-0.499984740745262"/>
      <name val="Trebuchet MS"/>
      <family val="2"/>
      <scheme val="major"/>
    </font>
    <font>
      <sz val="20"/>
      <color theme="1" tint="0.34998626667073579"/>
      <name val="Trebuchet MS"/>
      <family val="2"/>
      <scheme val="major"/>
    </font>
    <font>
      <sz val="11"/>
      <color theme="1" tint="0.34998626667073579"/>
      <name val="Arial"/>
      <family val="2"/>
      <scheme val="minor"/>
    </font>
  </fonts>
  <fills count="4">
    <fill>
      <patternFill patternType="none"/>
    </fill>
    <fill>
      <patternFill patternType="gray125"/>
    </fill>
    <fill>
      <patternFill patternType="solid">
        <fgColor rgb="FFFFFFCC"/>
      </patternFill>
    </fill>
    <fill>
      <patternFill patternType="solid">
        <fgColor theme="4" tint="-0.499984740745262"/>
        <bgColor indexed="64"/>
      </patternFill>
    </fill>
  </fills>
  <borders count="43">
    <border>
      <left/>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style="medium">
        <color theme="1" tint="0.34998626667073579"/>
      </left>
      <right/>
      <top style="dashed">
        <color theme="1" tint="0.34998626667073579"/>
      </top>
      <bottom/>
      <diagonal/>
    </border>
    <border>
      <left/>
      <right style="medium">
        <color theme="1" tint="0.34998626667073579"/>
      </right>
      <top style="dashed">
        <color theme="1" tint="0.34998626667073579"/>
      </top>
      <bottom/>
      <diagonal/>
    </border>
    <border>
      <left/>
      <right/>
      <top style="dashed">
        <color theme="1" tint="0.34998626667073579"/>
      </top>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medium">
        <color theme="1" tint="0.34998626667073579"/>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right/>
      <top style="thin">
        <color theme="1" tint="0.34998626667073579"/>
      </top>
      <bottom style="thin">
        <color theme="0" tint="-0.14993743705557422"/>
      </bottom>
      <diagonal/>
    </border>
    <border>
      <left/>
      <right/>
      <top style="thin">
        <color theme="0" tint="-0.14993743705557422"/>
      </top>
      <bottom style="thin">
        <color theme="1" tint="0.34998626667073579"/>
      </bottom>
      <diagonal/>
    </border>
    <border>
      <left/>
      <right/>
      <top style="thin">
        <color theme="0" tint="-0.14996795556505021"/>
      </top>
      <bottom style="thin">
        <color theme="1" tint="0.34998626667073579"/>
      </bottom>
      <diagonal/>
    </border>
    <border>
      <left/>
      <right/>
      <top/>
      <bottom style="thin">
        <color theme="0" tint="-0.14996795556505021"/>
      </bottom>
      <diagonal/>
    </border>
    <border>
      <left/>
      <right/>
      <top/>
      <bottom style="thin">
        <color theme="1" tint="0.34998626667073579"/>
      </bottom>
      <diagonal/>
    </border>
    <border>
      <left/>
      <right/>
      <top style="thin">
        <color theme="0" tint="-0.14996795556505021"/>
      </top>
      <bottom style="thin">
        <color theme="0" tint="-0.14996795556505021"/>
      </bottom>
      <diagonal/>
    </border>
    <border>
      <left/>
      <right/>
      <top style="medium">
        <color theme="1" tint="0.34998626667073579"/>
      </top>
      <bottom style="medium">
        <color theme="4" tint="-0.499984740745262"/>
      </bottom>
      <diagonal/>
    </border>
    <border>
      <left/>
      <right/>
      <top style="medium">
        <color theme="1" tint="0.34998626667073579"/>
      </top>
      <bottom style="thin">
        <color theme="0" tint="-0.14996795556505021"/>
      </bottom>
      <diagonal/>
    </border>
  </borders>
  <cellStyleXfs count="17">
    <xf numFmtId="0" fontId="0" fillId="0" borderId="0" applyFill="0" applyBorder="0">
      <alignment vertical="center" wrapText="1"/>
    </xf>
    <xf numFmtId="9" fontId="3" fillId="0" borderId="0" applyFont="0" applyFill="0" applyBorder="0" applyAlignment="0" applyProtection="0"/>
    <xf numFmtId="0" fontId="14" fillId="0" borderId="0" applyNumberFormat="0" applyFill="0" applyBorder="0" applyAlignment="0" applyProtection="0"/>
    <xf numFmtId="0" fontId="12" fillId="0" borderId="22" applyNumberFormat="0" applyFill="0" applyProtection="0">
      <alignment vertical="center"/>
    </xf>
    <xf numFmtId="0" fontId="5" fillId="0" borderId="0" applyNumberFormat="0" applyFill="0" applyBorder="0" applyAlignment="0" applyProtection="0"/>
    <xf numFmtId="0" fontId="4" fillId="3" borderId="0">
      <alignment horizontal="center" vertical="center"/>
    </xf>
    <xf numFmtId="5" fontId="9" fillId="0" borderId="5">
      <alignment horizontal="center" vertical="center"/>
    </xf>
    <xf numFmtId="9" fontId="8" fillId="0" borderId="0">
      <alignment horizontal="left" vertical="center" indent="1"/>
    </xf>
    <xf numFmtId="0" fontId="13" fillId="0" borderId="0" applyNumberFormat="0" applyFill="0" applyBorder="0" applyAlignment="0" applyProtection="0"/>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168" fontId="7" fillId="0" borderId="0" applyFill="0" applyBorder="0" applyAlignment="0" applyProtection="0"/>
    <xf numFmtId="166" fontId="7" fillId="0" borderId="0" applyFill="0" applyBorder="0" applyAlignment="0" applyProtection="0"/>
    <xf numFmtId="167" fontId="7" fillId="0" borderId="0" applyFill="0" applyBorder="0" applyAlignment="0" applyProtection="0"/>
    <xf numFmtId="165" fontId="7" fillId="0" borderId="0" applyFill="0" applyBorder="0" applyAlignment="0" applyProtection="0"/>
    <xf numFmtId="0" fontId="7" fillId="2" borderId="21" applyNumberFormat="0" applyAlignment="0" applyProtection="0"/>
    <xf numFmtId="0" fontId="1" fillId="0" borderId="23" applyNumberFormat="0" applyFill="0" applyAlignment="0" applyProtection="0"/>
  </cellStyleXfs>
  <cellXfs count="99">
    <xf numFmtId="0" fontId="0" fillId="0" borderId="0" xfId="0">
      <alignment vertical="center" wrapText="1"/>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indent="1"/>
    </xf>
    <xf numFmtId="0" fontId="12" fillId="0" borderId="22" xfId="3">
      <alignment vertical="center"/>
    </xf>
    <xf numFmtId="0" fontId="1" fillId="0" borderId="0" xfId="0" applyFont="1" applyAlignment="1"/>
    <xf numFmtId="0" fontId="0" fillId="0" borderId="0" xfId="0" applyBorder="1">
      <alignment vertical="center" wrapText="1"/>
    </xf>
    <xf numFmtId="9" fontId="0" fillId="0" borderId="11" xfId="1"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12" fillId="0" borderId="22" xfId="3" applyAlignment="1">
      <alignment horizontal="center"/>
    </xf>
    <xf numFmtId="0" fontId="0" fillId="0" borderId="0" xfId="0" applyBorder="1" applyAlignment="1" applyProtection="1">
      <alignment horizontal="left" vertical="center" indent="1"/>
      <protection locked="0"/>
    </xf>
    <xf numFmtId="0" fontId="0" fillId="0" borderId="0" xfId="0" applyProtection="1">
      <alignment vertical="center" wrapText="1"/>
      <protection locked="0"/>
    </xf>
    <xf numFmtId="0" fontId="12" fillId="0" borderId="14" xfId="3" applyBorder="1" applyProtection="1">
      <alignment vertical="center"/>
      <protection locked="0"/>
    </xf>
    <xf numFmtId="0" fontId="1" fillId="0" borderId="0" xfId="0" applyFont="1" applyAlignment="1" applyProtection="1">
      <protection locked="0"/>
    </xf>
    <xf numFmtId="0" fontId="0" fillId="0" borderId="0" xfId="0" applyBorder="1" applyProtection="1">
      <alignment vertical="center" wrapText="1"/>
      <protection locked="0"/>
    </xf>
    <xf numFmtId="0" fontId="0" fillId="0" borderId="6" xfId="0" applyBorder="1" applyAlignment="1" applyProtection="1">
      <protection locked="0"/>
    </xf>
    <xf numFmtId="0" fontId="0" fillId="0" borderId="6" xfId="0" applyBorder="1" applyAlignment="1" applyProtection="1">
      <alignment horizontal="left" indent="1"/>
      <protection locked="0"/>
    </xf>
    <xf numFmtId="0" fontId="0" fillId="0" borderId="16" xfId="0" applyBorder="1" applyProtection="1">
      <alignment vertical="center" wrapText="1"/>
      <protection locked="0"/>
    </xf>
    <xf numFmtId="5" fontId="9" fillId="0" borderId="17" xfId="6" applyBorder="1" applyProtection="1">
      <alignment horizontal="center" vertical="center"/>
    </xf>
    <xf numFmtId="5" fontId="9" fillId="0" borderId="17" xfId="6" applyBorder="1" applyAlignment="1" applyProtection="1">
      <alignment horizontal="center" vertical="center"/>
    </xf>
    <xf numFmtId="9" fontId="8" fillId="0" borderId="15" xfId="7" applyBorder="1" applyAlignment="1" applyProtection="1">
      <alignment horizontal="left" vertical="center" indent="2"/>
    </xf>
    <xf numFmtId="9" fontId="8" fillId="0" borderId="15" xfId="1" applyNumberFormat="1" applyFont="1" applyBorder="1" applyAlignment="1" applyProtection="1">
      <alignment horizontal="left" vertical="center" indent="2"/>
    </xf>
    <xf numFmtId="0" fontId="4" fillId="3" borderId="24" xfId="5" applyFont="1" applyBorder="1" applyAlignment="1" applyProtection="1">
      <alignment horizontal="center" vertical="center" wrapText="1"/>
    </xf>
    <xf numFmtId="0" fontId="4" fillId="3" borderId="24" xfId="5" applyBorder="1" applyAlignment="1" applyProtection="1">
      <alignment horizontal="center" vertical="center" wrapText="1"/>
    </xf>
    <xf numFmtId="0" fontId="12" fillId="0" borderId="0" xfId="3" applyBorder="1" applyProtection="1">
      <alignmen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vertical="center"/>
      <protection locked="0"/>
    </xf>
    <xf numFmtId="0" fontId="4" fillId="3" borderId="12" xfId="0" applyFont="1" applyFill="1" applyBorder="1" applyAlignment="1" applyProtection="1">
      <alignment horizontal="left" vertical="center" indent="1"/>
      <protection locked="0"/>
    </xf>
    <xf numFmtId="0" fontId="4" fillId="3" borderId="12" xfId="0" applyFont="1" applyFill="1" applyBorder="1" applyAlignment="1" applyProtection="1">
      <alignment vertical="center"/>
      <protection locked="0"/>
    </xf>
    <xf numFmtId="0" fontId="4" fillId="3" borderId="12" xfId="0" applyFont="1" applyFill="1" applyBorder="1" applyAlignment="1" applyProtection="1">
      <alignment horizontal="right" vertical="center" indent="1"/>
      <protection locked="0"/>
    </xf>
    <xf numFmtId="0" fontId="0" fillId="0" borderId="34" xfId="0" applyBorder="1" applyAlignment="1" applyProtection="1">
      <alignment horizontal="left" vertical="center" indent="1"/>
      <protection locked="0"/>
    </xf>
    <xf numFmtId="0" fontId="4" fillId="3" borderId="12" xfId="0" applyFont="1" applyFill="1" applyBorder="1" applyAlignment="1">
      <alignment horizontal="right" vertical="center"/>
    </xf>
    <xf numFmtId="0" fontId="4" fillId="3" borderId="12" xfId="0" applyFont="1" applyFill="1" applyBorder="1" applyAlignment="1">
      <alignment horizontal="center" vertical="center"/>
    </xf>
    <xf numFmtId="9" fontId="0" fillId="0" borderId="35" xfId="1" applyFont="1" applyFill="1" applyBorder="1" applyAlignment="1">
      <alignment horizontal="center" vertical="center"/>
    </xf>
    <xf numFmtId="9" fontId="0" fillId="0" borderId="36" xfId="1" applyFont="1" applyFill="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4" fillId="3" borderId="20" xfId="0" applyFont="1" applyFill="1" applyBorder="1" applyAlignment="1">
      <alignment horizontal="left" vertical="center" wrapText="1" indent="1"/>
    </xf>
    <xf numFmtId="0"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0" fillId="0" borderId="11" xfId="0" applyFill="1" applyBorder="1" applyAlignment="1">
      <alignment vertical="center"/>
    </xf>
    <xf numFmtId="0" fontId="0" fillId="0" borderId="36" xfId="0" applyFill="1" applyBorder="1" applyAlignment="1">
      <alignment vertical="center"/>
    </xf>
    <xf numFmtId="0" fontId="0" fillId="0" borderId="35" xfId="0" applyFill="1" applyBorder="1" applyAlignment="1">
      <alignment vertical="center"/>
    </xf>
    <xf numFmtId="0" fontId="12" fillId="0" borderId="22" xfId="3" applyFill="1" applyProtection="1">
      <alignment vertical="center"/>
      <protection locked="0"/>
    </xf>
    <xf numFmtId="0" fontId="11" fillId="0" borderId="22" xfId="9" applyBorder="1" applyAlignment="1" applyProtection="1">
      <alignment horizontal="left" vertical="center"/>
      <protection locked="0"/>
    </xf>
    <xf numFmtId="0" fontId="14" fillId="0" borderId="0" xfId="2" applyAlignment="1" applyProtection="1">
      <alignment horizontal="left"/>
      <protection locked="0"/>
    </xf>
    <xf numFmtId="0" fontId="5" fillId="0" borderId="0" xfId="4" applyAlignment="1" applyProtection="1">
      <alignment vertical="top"/>
      <protection locked="0"/>
    </xf>
    <xf numFmtId="0" fontId="5" fillId="0" borderId="7" xfId="4" applyBorder="1" applyAlignment="1" applyProtection="1">
      <alignment vertical="top"/>
      <protection locked="0"/>
    </xf>
    <xf numFmtId="0" fontId="15" fillId="0" borderId="22" xfId="3" applyNumberFormat="1" applyFont="1" applyFill="1" applyAlignment="1" applyProtection="1">
      <alignment horizontal="center" vertical="center"/>
      <protection locked="0"/>
    </xf>
    <xf numFmtId="9" fontId="8" fillId="0" borderId="8" xfId="7" applyBorder="1" applyAlignment="1" applyProtection="1">
      <alignment horizontal="left" vertical="center" indent="2"/>
    </xf>
    <xf numFmtId="9" fontId="8" fillId="0" borderId="10" xfId="7" applyBorder="1" applyAlignment="1" applyProtection="1">
      <alignment horizontal="left" vertical="center" indent="2"/>
    </xf>
    <xf numFmtId="9" fontId="8" fillId="0" borderId="9" xfId="7" applyBorder="1" applyAlignment="1" applyProtection="1">
      <alignment horizontal="left" vertical="center" indent="2"/>
    </xf>
    <xf numFmtId="5" fontId="9" fillId="0" borderId="18" xfId="6" applyBorder="1" applyAlignment="1" applyProtection="1">
      <alignment horizontal="center" vertical="center"/>
    </xf>
    <xf numFmtId="5" fontId="9" fillId="0" borderId="5" xfId="6" applyBorder="1" applyAlignment="1" applyProtection="1">
      <alignment horizontal="center" vertical="center"/>
    </xf>
    <xf numFmtId="5" fontId="9" fillId="0" borderId="19" xfId="6" applyBorder="1" applyAlignment="1" applyProtection="1">
      <alignment horizontal="center" vertical="center"/>
    </xf>
    <xf numFmtId="0" fontId="0" fillId="0" borderId="1"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 xfId="0" applyBorder="1" applyAlignment="1" applyProtection="1">
      <alignment horizontal="left" indent="1"/>
      <protection locked="0"/>
    </xf>
    <xf numFmtId="0" fontId="4" fillId="3" borderId="25" xfId="5" applyBorder="1" applyAlignment="1" applyProtection="1">
      <alignment horizontal="center" vertical="center" wrapText="1"/>
    </xf>
    <xf numFmtId="0" fontId="4" fillId="3" borderId="26" xfId="5" applyBorder="1" applyAlignment="1" applyProtection="1">
      <alignment horizontal="center" vertical="center" wrapText="1"/>
    </xf>
    <xf numFmtId="0" fontId="4" fillId="3" borderId="27" xfId="5" applyBorder="1" applyAlignment="1" applyProtection="1">
      <alignment horizontal="center" vertical="center" wrapText="1"/>
    </xf>
    <xf numFmtId="0" fontId="12" fillId="0" borderId="22" xfId="3" applyProtection="1">
      <alignment vertical="center"/>
      <protection locked="0"/>
    </xf>
    <xf numFmtId="0" fontId="4" fillId="3" borderId="37" xfId="0" applyFont="1" applyFill="1" applyBorder="1" applyAlignment="1">
      <alignment horizontal="left" vertical="center" indent="1"/>
    </xf>
    <xf numFmtId="0" fontId="0" fillId="0" borderId="35" xfId="0" applyFill="1" applyBorder="1" applyAlignment="1">
      <alignment horizontal="left" vertical="center" indent="1"/>
    </xf>
    <xf numFmtId="0" fontId="0" fillId="0" borderId="11" xfId="0" applyFill="1" applyBorder="1" applyAlignment="1">
      <alignment horizontal="left" vertical="center" indent="1"/>
    </xf>
    <xf numFmtId="0" fontId="4" fillId="3" borderId="12" xfId="0" applyFont="1" applyFill="1" applyBorder="1" applyAlignment="1">
      <alignment horizontal="left" vertical="center" indent="1"/>
    </xf>
    <xf numFmtId="0" fontId="0" fillId="0" borderId="36" xfId="0" applyFill="1" applyBorder="1" applyAlignment="1">
      <alignment horizontal="left" vertical="center" indent="1"/>
    </xf>
    <xf numFmtId="0" fontId="4" fillId="3" borderId="37" xfId="0" applyFont="1" applyFill="1" applyBorder="1" applyAlignment="1">
      <alignment horizontal="right" vertical="center" indent="2"/>
    </xf>
    <xf numFmtId="0" fontId="12" fillId="0" borderId="41" xfId="3" applyBorder="1" applyAlignment="1" applyProtection="1">
      <alignment horizontal="center" vertical="center"/>
      <protection locked="0"/>
    </xf>
    <xf numFmtId="0" fontId="0" fillId="0" borderId="3" xfId="0" applyBorder="1" applyProtection="1">
      <alignment vertical="center" wrapText="1"/>
      <protection locked="0"/>
    </xf>
    <xf numFmtId="0" fontId="0" fillId="0" borderId="7" xfId="0" applyBorder="1" applyProtection="1">
      <alignment vertical="center" wrapText="1"/>
      <protection locked="0"/>
    </xf>
    <xf numFmtId="0" fontId="0" fillId="0" borderId="4" xfId="0" applyBorder="1" applyProtection="1">
      <alignment vertical="center" wrapText="1"/>
      <protection locked="0"/>
    </xf>
    <xf numFmtId="0" fontId="0" fillId="0" borderId="42" xfId="0" applyBorder="1">
      <alignment vertical="center" wrapText="1"/>
    </xf>
    <xf numFmtId="0" fontId="13" fillId="0" borderId="0" xfId="8" applyAlignment="1">
      <alignment vertical="center"/>
    </xf>
    <xf numFmtId="0" fontId="11" fillId="0" borderId="38" xfId="9" applyBorder="1" applyAlignment="1" applyProtection="1">
      <alignment horizontal="left" vertical="center"/>
      <protection locked="0"/>
    </xf>
    <xf numFmtId="0" fontId="14" fillId="0" borderId="0" xfId="2"/>
    <xf numFmtId="0" fontId="11" fillId="0" borderId="0" xfId="9" applyBorder="1" applyAlignment="1" applyProtection="1">
      <alignment horizontal="left" vertical="center"/>
      <protection locked="0"/>
    </xf>
    <xf numFmtId="0" fontId="13" fillId="0" borderId="0" xfId="8" applyAlignment="1">
      <alignment horizontal="left"/>
    </xf>
    <xf numFmtId="170" fontId="0" fillId="0" borderId="35" xfId="0" applyNumberFormat="1" applyFill="1" applyBorder="1" applyAlignment="1">
      <alignment vertical="center"/>
    </xf>
    <xf numFmtId="170" fontId="0" fillId="0" borderId="34" xfId="0" applyNumberFormat="1" applyFill="1" applyBorder="1" applyAlignment="1">
      <alignment horizontal="right" vertical="center" indent="2"/>
    </xf>
    <xf numFmtId="170" fontId="0" fillId="0" borderId="11" xfId="0" applyNumberFormat="1" applyFill="1" applyBorder="1" applyAlignment="1">
      <alignment vertical="center"/>
    </xf>
    <xf numFmtId="170" fontId="0" fillId="0" borderId="40" xfId="0" applyNumberFormat="1" applyFill="1" applyBorder="1" applyAlignment="1">
      <alignment horizontal="right" vertical="center" indent="2"/>
    </xf>
    <xf numFmtId="170" fontId="0" fillId="0" borderId="36" xfId="0" applyNumberFormat="1" applyFill="1" applyBorder="1" applyAlignment="1">
      <alignment vertical="center"/>
    </xf>
    <xf numFmtId="170" fontId="0" fillId="0" borderId="39" xfId="0" applyNumberFormat="1" applyFill="1" applyBorder="1" applyAlignment="1">
      <alignment horizontal="right" vertical="center" indent="2"/>
    </xf>
    <xf numFmtId="170" fontId="0" fillId="0" borderId="34" xfId="0" applyNumberFormat="1" applyBorder="1" applyAlignment="1" applyProtection="1">
      <alignment horizontal="right" vertical="center"/>
      <protection locked="0"/>
    </xf>
    <xf numFmtId="170" fontId="0" fillId="0" borderId="34" xfId="0" applyNumberFormat="1" applyBorder="1" applyAlignment="1" applyProtection="1">
      <alignment horizontal="right" vertical="center" indent="1"/>
      <protection locked="0"/>
    </xf>
    <xf numFmtId="170" fontId="0" fillId="0" borderId="0" xfId="0" applyNumberFormat="1" applyBorder="1" applyAlignment="1" applyProtection="1">
      <alignment horizontal="right" vertical="center"/>
      <protection locked="0"/>
    </xf>
    <xf numFmtId="170" fontId="0" fillId="0" borderId="0" xfId="0" applyNumberFormat="1" applyBorder="1" applyAlignment="1" applyProtection="1">
      <alignment horizontal="right" vertical="center" indent="1"/>
      <protection locked="0"/>
    </xf>
    <xf numFmtId="170" fontId="0" fillId="0" borderId="13" xfId="0" applyNumberFormat="1" applyBorder="1" applyAlignment="1" applyProtection="1">
      <alignment horizontal="right" vertical="center"/>
      <protection locked="0"/>
    </xf>
    <xf numFmtId="170" fontId="0" fillId="0" borderId="13" xfId="0" applyNumberFormat="1" applyBorder="1" applyAlignment="1" applyProtection="1">
      <alignment horizontal="right" vertical="center" indent="1"/>
      <protection locked="0"/>
    </xf>
  </cellXfs>
  <cellStyles count="17">
    <cellStyle name="Επικεφαλίδα 1" xfId="3" builtinId="16" customBuiltin="1"/>
    <cellStyle name="Επικεφαλίδα 2" xfId="4" builtinId="17" customBuiltin="1"/>
    <cellStyle name="Επικεφαλίδα 3" xfId="8" builtinId="18" customBuiltin="1"/>
    <cellStyle name="Κανονικό" xfId="0" builtinId="0" customBuiltin="1"/>
    <cellStyle name="Κεφαλίδα βασικών μετρικών" xfId="5" xr:uid="{00000000-0005-0000-0000-000009000000}"/>
    <cellStyle name="Κόμμα" xfId="11" builtinId="3" customBuiltin="1"/>
    <cellStyle name="Κόμμα [0]" xfId="12" builtinId="6" customBuiltin="1"/>
    <cellStyle name="Νόμισμα [0]" xfId="14" builtinId="7" customBuiltin="1"/>
    <cellStyle name="Νομισματική μονάδα" xfId="13" builtinId="4" customBuiltin="1"/>
    <cellStyle name="Ποσοστό" xfId="1" builtinId="5"/>
    <cellStyle name="Ποσοστό βασικών μετρικών" xfId="7" xr:uid="{00000000-0005-0000-0000-00000A000000}"/>
    <cellStyle name="Σημείωση" xfId="15" builtinId="10" customBuiltin="1"/>
    <cellStyle name="Σύνολο" xfId="16" builtinId="25" customBuiltin="1"/>
    <cellStyle name="Τιμή βασικών μετρικών" xfId="6" xr:uid="{00000000-0005-0000-0000-00000B000000}"/>
    <cellStyle name="Τίτλος" xfId="2" builtinId="15" customBuiltin="1"/>
    <cellStyle name="Υπερ-σύνδεση" xfId="9" builtinId="8" customBuiltin="1"/>
    <cellStyle name="Υπερ-σύνδεση που ακολουθήθηκε" xfId="10" builtinId="9" customBuiltin="1"/>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N40"/>
  <sheetViews>
    <sheetView showGridLines="0" tabSelected="1" zoomScaleNormal="100" workbookViewId="0"/>
  </sheetViews>
  <sheetFormatPr defaultRowHeight="30" customHeight="1" x14ac:dyDescent="0.3"/>
  <cols>
    <col min="1" max="1" width="1.625" customWidth="1"/>
    <col min="2" max="2" width="26.375" customWidth="1"/>
    <col min="3" max="3" width="2.625" customWidth="1"/>
    <col min="4" max="4" width="26.375" customWidth="1"/>
    <col min="5" max="5" width="2.625" customWidth="1"/>
    <col min="6" max="6" width="26.375" customWidth="1"/>
    <col min="7" max="7" width="2.625" customWidth="1"/>
    <col min="8" max="8" width="26.375" customWidth="1"/>
    <col min="9" max="9" width="2.625" customWidth="1"/>
    <col min="10" max="10" width="12.25" customWidth="1"/>
    <col min="11" max="11" width="1.75" customWidth="1"/>
    <col min="12" max="12" width="12.25" customWidth="1"/>
    <col min="13" max="13" width="1.625" customWidth="1"/>
    <col min="14" max="14" width="26" customWidth="1"/>
    <col min="15" max="15" width="10" customWidth="1"/>
    <col min="16" max="18" width="10"/>
  </cols>
  <sheetData>
    <row r="1" spans="2:14" ht="8.25" customHeight="1" thickBot="1" x14ac:dyDescent="0.35">
      <c r="B1" s="54" t="s">
        <v>0</v>
      </c>
      <c r="C1" s="54"/>
      <c r="D1" s="54"/>
      <c r="E1" s="54"/>
      <c r="F1" s="54"/>
      <c r="G1" s="54"/>
      <c r="H1" s="54"/>
      <c r="I1" s="54"/>
      <c r="J1" s="54"/>
      <c r="K1" s="16"/>
      <c r="L1" s="16"/>
    </row>
    <row r="2" spans="2:14" ht="38.25" customHeight="1" thickBot="1" x14ac:dyDescent="0.35">
      <c r="B2" s="54"/>
      <c r="C2" s="54"/>
      <c r="D2" s="54"/>
      <c r="E2" s="54"/>
      <c r="F2" s="54"/>
      <c r="G2" s="54"/>
      <c r="H2" s="54"/>
      <c r="I2" s="54"/>
      <c r="J2" s="54"/>
      <c r="K2" s="57">
        <v>2018</v>
      </c>
      <c r="L2" s="57"/>
      <c r="N2" s="45" t="s">
        <v>8</v>
      </c>
    </row>
    <row r="3" spans="2:14" ht="63.75" customHeight="1" thickBot="1" x14ac:dyDescent="0.35">
      <c r="B3" s="55" t="s">
        <v>1</v>
      </c>
      <c r="C3" s="55"/>
      <c r="D3" s="55"/>
      <c r="E3" s="55"/>
      <c r="F3" s="55"/>
      <c r="G3" s="55"/>
      <c r="H3" s="55"/>
      <c r="I3" s="55"/>
      <c r="J3" s="55"/>
      <c r="K3" s="55"/>
      <c r="L3" s="55"/>
      <c r="N3" s="45" t="s">
        <v>9</v>
      </c>
    </row>
    <row r="4" spans="2:14" ht="6.75" customHeight="1" thickBot="1" x14ac:dyDescent="0.35">
      <c r="B4" s="56"/>
      <c r="C4" s="56"/>
      <c r="D4" s="56"/>
      <c r="E4" s="56"/>
      <c r="F4" s="56"/>
      <c r="G4" s="56"/>
      <c r="H4" s="56"/>
      <c r="I4" s="56"/>
      <c r="J4" s="56"/>
      <c r="K4" s="56"/>
      <c r="L4" s="56"/>
    </row>
    <row r="5" spans="2:14" ht="24" customHeight="1" thickBot="1" x14ac:dyDescent="0.35">
      <c r="B5" s="70" t="s">
        <v>2</v>
      </c>
      <c r="C5" s="70"/>
      <c r="D5" s="53" t="s">
        <v>5</v>
      </c>
      <c r="E5" s="53"/>
      <c r="F5" s="53"/>
      <c r="G5" s="53"/>
      <c r="H5" s="53"/>
      <c r="I5" s="53"/>
      <c r="J5" s="53"/>
      <c r="K5" s="53"/>
      <c r="L5" s="53"/>
    </row>
    <row r="6" spans="2:14" s="9" customFormat="1" ht="18.75" customHeight="1" thickBot="1" x14ac:dyDescent="0.35">
      <c r="B6" s="17"/>
      <c r="C6" s="17"/>
      <c r="D6" s="29"/>
      <c r="E6" s="17"/>
      <c r="F6" s="17"/>
      <c r="G6" s="17"/>
      <c r="H6" s="17"/>
      <c r="I6" s="17"/>
      <c r="J6" s="77"/>
      <c r="K6" s="77"/>
      <c r="L6" s="77"/>
    </row>
    <row r="7" spans="2:14" ht="22.5" customHeight="1" x14ac:dyDescent="0.25">
      <c r="B7" s="27" t="str">
        <f>Υπολογισμοί!B8</f>
        <v>ΕΣΟΔΑ</v>
      </c>
      <c r="C7" s="18"/>
      <c r="D7" s="28" t="str">
        <f>Υπολογισμοί!B9</f>
        <v>ΚΑΘΑΡΟ ΚΕΡΔΟΣ</v>
      </c>
      <c r="E7" s="18"/>
      <c r="F7" s="28" t="str">
        <f>Υπολογισμοί!B10</f>
        <v>ΤΟΚΟΣ</v>
      </c>
      <c r="G7" s="18"/>
      <c r="H7" s="28" t="str">
        <f>Υπολογισμοί!B11</f>
        <v>ΑΠΟΣΒΕΣΗ</v>
      </c>
      <c r="I7" s="18"/>
      <c r="J7" s="67" t="str">
        <f>Υπολογισμοί!B12</f>
        <v>ΚΕΡΔΟΣ ΕΠΙΧΕΙΡΗΣΗΣ</v>
      </c>
      <c r="K7" s="68"/>
      <c r="L7" s="69"/>
      <c r="M7" s="8"/>
    </row>
    <row r="8" spans="2:14" ht="42" customHeight="1" x14ac:dyDescent="0.3">
      <c r="B8" s="24">
        <f ca="1">IFERROR(Υπολογισμοί!G8,"")</f>
        <v>180026.63</v>
      </c>
      <c r="C8" s="16"/>
      <c r="D8" s="24">
        <f ca="1">IFERROR(Υπολογισμοί!G9,"")</f>
        <v>66272.100000000006</v>
      </c>
      <c r="E8" s="16"/>
      <c r="F8" s="24">
        <f ca="1">IFERROR(Υπολογισμοί!G10,"")</f>
        <v>3338.3</v>
      </c>
      <c r="G8" s="16"/>
      <c r="H8" s="23">
        <f ca="1">IFERROR(Υπολογισμοί!G11,"")</f>
        <v>5068.42</v>
      </c>
      <c r="I8" s="19"/>
      <c r="J8" s="61">
        <f ca="1">IFERROR(Υπολογισμοί!G12,"")</f>
        <v>77317.83</v>
      </c>
      <c r="K8" s="62"/>
      <c r="L8" s="63"/>
    </row>
    <row r="9" spans="2:14" s="4" customFormat="1" ht="18.75" customHeight="1" x14ac:dyDescent="0.3">
      <c r="B9" s="26">
        <f ca="1">Υπολογισμοί!H8</f>
        <v>9.0775909245357722E-2</v>
      </c>
      <c r="C9" s="16"/>
      <c r="D9" s="25">
        <f ca="1">Υπολογισμοί!H9</f>
        <v>7.7882732612067906E-2</v>
      </c>
      <c r="E9" s="16"/>
      <c r="F9" s="25">
        <f ca="1">Υπολογισμοί!H10</f>
        <v>6.0272571644545136E-2</v>
      </c>
      <c r="G9" s="16"/>
      <c r="H9" s="25">
        <f ca="1">Υπολογισμοί!H11</f>
        <v>8.8194725035877219E-3</v>
      </c>
      <c r="I9" s="16"/>
      <c r="J9" s="58">
        <f ca="1">Υπολογισμοί!H12</f>
        <v>7.3293999655530406E-3</v>
      </c>
      <c r="K9" s="59"/>
      <c r="L9" s="60"/>
      <c r="M9" s="5"/>
    </row>
    <row r="10" spans="2:14" ht="18.75" customHeight="1" x14ac:dyDescent="0.3">
      <c r="B10" s="20"/>
      <c r="C10" s="46"/>
      <c r="D10" s="20"/>
      <c r="E10" s="16"/>
      <c r="F10" s="20"/>
      <c r="G10" s="47"/>
      <c r="H10" s="21"/>
      <c r="I10" s="48"/>
      <c r="J10" s="64"/>
      <c r="K10" s="65"/>
      <c r="L10" s="66"/>
      <c r="M10" s="6"/>
    </row>
    <row r="11" spans="2:14" ht="18.75" customHeight="1" thickBot="1" x14ac:dyDescent="0.35">
      <c r="B11" s="22"/>
      <c r="C11" s="16"/>
      <c r="D11" s="22"/>
      <c r="E11" s="16"/>
      <c r="F11" s="22"/>
      <c r="G11" s="16"/>
      <c r="H11" s="22"/>
      <c r="I11" s="16"/>
      <c r="J11" s="78"/>
      <c r="K11" s="79"/>
      <c r="L11" s="80"/>
    </row>
    <row r="12" spans="2:14" ht="18.75" customHeight="1" thickBot="1" x14ac:dyDescent="0.35">
      <c r="B12" s="16"/>
      <c r="C12" s="16"/>
      <c r="D12" s="16"/>
      <c r="E12" s="16"/>
      <c r="F12" s="16"/>
      <c r="G12" s="16"/>
      <c r="H12" s="16"/>
      <c r="I12" s="16"/>
      <c r="J12" s="16"/>
      <c r="K12" s="16"/>
      <c r="L12" s="16"/>
    </row>
    <row r="13" spans="2:14" ht="24" customHeight="1" thickBot="1" x14ac:dyDescent="0.35">
      <c r="B13" s="52" t="s">
        <v>3</v>
      </c>
      <c r="C13" s="52"/>
      <c r="D13" s="53" t="s">
        <v>6</v>
      </c>
      <c r="E13" s="53"/>
      <c r="F13" s="53"/>
      <c r="G13" s="53"/>
      <c r="H13" s="53"/>
      <c r="I13" s="53"/>
      <c r="J13" s="53"/>
      <c r="K13" s="53"/>
      <c r="L13" s="53"/>
    </row>
    <row r="14" spans="2:14" ht="18.75" customHeight="1" x14ac:dyDescent="0.3">
      <c r="B14" s="81"/>
      <c r="C14" s="81"/>
      <c r="D14" s="81"/>
      <c r="E14" s="81"/>
      <c r="F14" s="81"/>
      <c r="G14" s="81"/>
      <c r="H14" s="81"/>
      <c r="I14" s="81"/>
      <c r="J14" s="81"/>
      <c r="K14" s="81"/>
      <c r="L14" s="81"/>
    </row>
    <row r="15" spans="2:14" ht="18.75" customHeight="1" x14ac:dyDescent="0.3">
      <c r="B15" s="71" t="s">
        <v>4</v>
      </c>
      <c r="C15" s="71"/>
      <c r="D15" s="38" t="str">
        <f>"ΕΤΟΣ ΑΝΑΦΟΡΑΣ ("&amp;SelectedYear&amp;")"</f>
        <v>ΕΤΟΣ ΑΝΑΦΟΡΑΣ (2018)</v>
      </c>
      <c r="E15" s="76" t="str">
        <f>"ΠΡΟΗΓΟΥΜΕΝΟ ΕΤΟΣ ("&amp;SelectedYear-1&amp;")"</f>
        <v>ΠΡΟΗΓΟΥΜΕΝΟ ΕΤΟΣ (2017)</v>
      </c>
      <c r="F15" s="76"/>
      <c r="G15" s="76"/>
      <c r="H15" s="39" t="s">
        <v>7</v>
      </c>
      <c r="I15" s="74" t="str">
        <f ca="1">"ΤΑΣΗ "&amp;CONCATENATE(Έτη," ΕΤΩΝ")</f>
        <v>ΤΑΣΗ 5 ΕΤΩΝ</v>
      </c>
      <c r="J15" s="74"/>
      <c r="K15" s="74"/>
      <c r="L15" s="74"/>
    </row>
    <row r="16" spans="2:14" ht="30" customHeight="1" x14ac:dyDescent="0.3">
      <c r="B16" s="72" t="str">
        <f>Υπολογισμοί!B15</f>
        <v>ΕΣΟΔΑ</v>
      </c>
      <c r="C16" s="72"/>
      <c r="D16" s="87">
        <f ca="1">IF($B16="","",Υπολογισμοί!G15)</f>
        <v>180026.63</v>
      </c>
      <c r="E16" s="88">
        <f ca="1">IF($B16="","",Υπολογισμοί!F15)</f>
        <v>165044.56</v>
      </c>
      <c r="F16" s="88"/>
      <c r="G16" s="88"/>
      <c r="H16" s="40">
        <f t="shared" ref="H16:H40" ca="1" si="0">IFERROR(D16/E16-1,"")</f>
        <v>9.0775909245357722E-2</v>
      </c>
      <c r="I16" s="51"/>
      <c r="J16" s="51"/>
      <c r="K16" s="51"/>
      <c r="L16" s="51"/>
    </row>
    <row r="17" spans="2:12" ht="30" customHeight="1" x14ac:dyDescent="0.3">
      <c r="B17" s="73" t="str">
        <f>Υπολογισμοί!B16</f>
        <v>ΛΕΙΤΟΥΡΓΙΚΑ ΕΞΟΔΑ</v>
      </c>
      <c r="C17" s="73"/>
      <c r="D17" s="89">
        <f ca="1">IF($B17="","",Υπολογισμοί!G16)</f>
        <v>80883.33</v>
      </c>
      <c r="E17" s="90">
        <f ca="1">IF($B17="","",Υπολογισμοί!F16)</f>
        <v>81674.37</v>
      </c>
      <c r="F17" s="90"/>
      <c r="G17" s="90"/>
      <c r="H17" s="10">
        <f t="shared" ca="1" si="0"/>
        <v>-9.6852905017815738E-3</v>
      </c>
      <c r="I17" s="49"/>
      <c r="J17" s="49"/>
      <c r="K17" s="49"/>
      <c r="L17" s="49"/>
    </row>
    <row r="18" spans="2:12" ht="30" customHeight="1" x14ac:dyDescent="0.3">
      <c r="B18" s="73" t="str">
        <f>Υπολογισμοί!B17</f>
        <v>ΚΕΡΔΟΣ ΕΠΙΧΕΙΡΗΣΗΣ</v>
      </c>
      <c r="C18" s="73"/>
      <c r="D18" s="89">
        <f ca="1">IF($B18="","",Υπολογισμοί!G17)</f>
        <v>77317.83</v>
      </c>
      <c r="E18" s="90">
        <f ca="1">IF($B18="","",Υπολογισμοί!F17)</f>
        <v>76755.259999999995</v>
      </c>
      <c r="F18" s="90"/>
      <c r="G18" s="90"/>
      <c r="H18" s="10">
        <f t="shared" ca="1" si="0"/>
        <v>7.3293999655530406E-3</v>
      </c>
      <c r="I18" s="49"/>
      <c r="J18" s="49"/>
      <c r="K18" s="49"/>
      <c r="L18" s="49"/>
    </row>
    <row r="19" spans="2:12" ht="30" customHeight="1" x14ac:dyDescent="0.3">
      <c r="B19" s="73" t="str">
        <f>Υπολογισμοί!B18</f>
        <v>ΑΠΟΣΒΕΣΗ</v>
      </c>
      <c r="C19" s="73"/>
      <c r="D19" s="89">
        <f ca="1">IF($B19="","",Υπολογισμοί!G18)</f>
        <v>5068.42</v>
      </c>
      <c r="E19" s="90">
        <f ca="1">IF($B19="","",Υπολογισμοί!F18)</f>
        <v>5024.1099999999997</v>
      </c>
      <c r="F19" s="90"/>
      <c r="G19" s="90"/>
      <c r="H19" s="10">
        <f t="shared" ca="1" si="0"/>
        <v>8.8194725035877219E-3</v>
      </c>
      <c r="I19" s="49"/>
      <c r="J19" s="49"/>
      <c r="K19" s="49"/>
      <c r="L19" s="49"/>
    </row>
    <row r="20" spans="2:12" ht="30" customHeight="1" x14ac:dyDescent="0.3">
      <c r="B20" s="73" t="str">
        <f>Υπολογισμοί!B19</f>
        <v>ΤΟΚΟΣ</v>
      </c>
      <c r="C20" s="73"/>
      <c r="D20" s="89">
        <f ca="1">IF($B20="","",Υπολογισμοί!G19)</f>
        <v>3338.3</v>
      </c>
      <c r="E20" s="90">
        <f ca="1">IF($B20="","",Υπολογισμοί!F19)</f>
        <v>3148.53</v>
      </c>
      <c r="F20" s="90"/>
      <c r="G20" s="90"/>
      <c r="H20" s="10">
        <f t="shared" ca="1" si="0"/>
        <v>6.0272571644545136E-2</v>
      </c>
      <c r="I20" s="49"/>
      <c r="J20" s="49"/>
      <c r="K20" s="49"/>
      <c r="L20" s="49"/>
    </row>
    <row r="21" spans="2:12" ht="30" customHeight="1" x14ac:dyDescent="0.3">
      <c r="B21" s="73" t="str">
        <f>Υπολογισμοί!B20</f>
        <v>ΚΑΘΑΡΟ ΚΕΡΔΟΣ</v>
      </c>
      <c r="C21" s="73"/>
      <c r="D21" s="89">
        <f ca="1">IF($B21="","",Υπολογισμοί!G20)</f>
        <v>66272.100000000006</v>
      </c>
      <c r="E21" s="90">
        <f ca="1">IF($B21="","",Υπολογισμοί!F20)</f>
        <v>61483.59</v>
      </c>
      <c r="F21" s="90"/>
      <c r="G21" s="90"/>
      <c r="H21" s="10">
        <f t="shared" ca="1" si="0"/>
        <v>7.7882732612067906E-2</v>
      </c>
      <c r="I21" s="49"/>
      <c r="J21" s="49"/>
      <c r="K21" s="49"/>
      <c r="L21" s="49"/>
    </row>
    <row r="22" spans="2:12" ht="30" customHeight="1" x14ac:dyDescent="0.3">
      <c r="B22" s="73" t="str">
        <f>Υπολογισμοί!B21</f>
        <v>ΦΟΡΟΣ</v>
      </c>
      <c r="C22" s="73"/>
      <c r="D22" s="89">
        <f ca="1">IF($B22="","",Υπολογισμοί!G21)</f>
        <v>29424.53</v>
      </c>
      <c r="E22" s="90">
        <f ca="1">IF($B22="","",Υπολογισμοί!F21)</f>
        <v>28335.67</v>
      </c>
      <c r="F22" s="90"/>
      <c r="G22" s="90"/>
      <c r="H22" s="10">
        <f t="shared" ca="1" si="0"/>
        <v>3.8427183828722011E-2</v>
      </c>
      <c r="I22" s="49"/>
      <c r="J22" s="49"/>
      <c r="K22" s="49"/>
      <c r="L22" s="49"/>
    </row>
    <row r="23" spans="2:12" ht="30" customHeight="1" x14ac:dyDescent="0.3">
      <c r="B23" s="73" t="str">
        <f>Υπολογισμοί!B22</f>
        <v>ΚΕΡΔΗ ΜΕΤΑ ΦΟΡΟΥ</v>
      </c>
      <c r="C23" s="73"/>
      <c r="D23" s="89">
        <f ca="1">IF($B23="","",Υπολογισμοί!G22)</f>
        <v>42438.2</v>
      </c>
      <c r="E23" s="90">
        <f ca="1">IF($B23="","",Υπολογισμοί!F22)</f>
        <v>40607.730000000003</v>
      </c>
      <c r="F23" s="90"/>
      <c r="G23" s="90"/>
      <c r="H23" s="10">
        <f t="shared" ca="1" si="0"/>
        <v>4.5076885607740147E-2</v>
      </c>
      <c r="I23" s="49"/>
      <c r="J23" s="49"/>
      <c r="K23" s="49"/>
      <c r="L23" s="49"/>
    </row>
    <row r="24" spans="2:12" ht="30" customHeight="1" x14ac:dyDescent="0.3">
      <c r="B24" s="73" t="str">
        <f>Υπολογισμοί!B23</f>
        <v>ΜΕΤΡΙΚΟ 1</v>
      </c>
      <c r="C24" s="73"/>
      <c r="D24" s="89">
        <f ca="1">IF($B24="","",Υπολογισμοί!G23)</f>
        <v>16.78</v>
      </c>
      <c r="E24" s="90">
        <f ca="1">IF($B24="","",Υπολογισμοί!F23)</f>
        <v>15.57</v>
      </c>
      <c r="F24" s="90"/>
      <c r="G24" s="90"/>
      <c r="H24" s="10">
        <f t="shared" ca="1" si="0"/>
        <v>7.7713551701991124E-2</v>
      </c>
      <c r="I24" s="49"/>
      <c r="J24" s="49"/>
      <c r="K24" s="49"/>
      <c r="L24" s="49"/>
    </row>
    <row r="25" spans="2:12" ht="30" customHeight="1" x14ac:dyDescent="0.3">
      <c r="B25" s="73" t="str">
        <f>Υπολογισμοί!B24</f>
        <v>ΜΕΤΡΙΚΟ 2</v>
      </c>
      <c r="C25" s="73"/>
      <c r="D25" s="89">
        <f ca="1">IF($B25="","",Υπολογισμοί!G24)</f>
        <v>21.84</v>
      </c>
      <c r="E25" s="90">
        <f ca="1">IF($B25="","",Υπολογισμοί!F24)</f>
        <v>20.48</v>
      </c>
      <c r="F25" s="90"/>
      <c r="G25" s="90"/>
      <c r="H25" s="10">
        <f t="shared" ca="1" si="0"/>
        <v>6.640625E-2</v>
      </c>
      <c r="I25" s="49"/>
      <c r="J25" s="49"/>
      <c r="K25" s="49"/>
      <c r="L25" s="49"/>
    </row>
    <row r="26" spans="2:12" ht="30" customHeight="1" x14ac:dyDescent="0.3">
      <c r="B26" s="73" t="str">
        <f>Υπολογισμοί!B25</f>
        <v>ΜΕΤΡΙΚΟ 3</v>
      </c>
      <c r="C26" s="73"/>
      <c r="D26" s="89">
        <f ca="1">IF($B26="","",Υπολογισμοί!G25)</f>
        <v>26.39</v>
      </c>
      <c r="E26" s="90">
        <f ca="1">IF($B26="","",Υπολογισμοί!F25)</f>
        <v>24.67</v>
      </c>
      <c r="F26" s="90"/>
      <c r="G26" s="90"/>
      <c r="H26" s="10">
        <f t="shared" ca="1" si="0"/>
        <v>6.9720308066477443E-2</v>
      </c>
      <c r="I26" s="49"/>
      <c r="J26" s="49"/>
      <c r="K26" s="49"/>
      <c r="L26" s="49"/>
    </row>
    <row r="27" spans="2:12" ht="30" customHeight="1" x14ac:dyDescent="0.3">
      <c r="B27" s="73" t="str">
        <f>Υπολογισμοί!B26</f>
        <v>ΜΕΤΡΙΚΟ 4</v>
      </c>
      <c r="C27" s="73"/>
      <c r="D27" s="89">
        <f ca="1">IF($B27="","",Υπολογισμοί!G26)</f>
        <v>14.59</v>
      </c>
      <c r="E27" s="90">
        <f ca="1">IF($B27="","",Υπολογισμοί!F26)</f>
        <v>13.76</v>
      </c>
      <c r="F27" s="90"/>
      <c r="G27" s="90"/>
      <c r="H27" s="10">
        <f t="shared" ca="1" si="0"/>
        <v>6.0319767441860517E-2</v>
      </c>
      <c r="I27" s="49"/>
      <c r="J27" s="49"/>
      <c r="K27" s="49"/>
      <c r="L27" s="49"/>
    </row>
    <row r="28" spans="2:12" ht="30" customHeight="1" x14ac:dyDescent="0.3">
      <c r="B28" s="73" t="str">
        <f>Υπολογισμοί!B27</f>
        <v>ΜΕΤΡΙΚΟ 5</v>
      </c>
      <c r="C28" s="73"/>
      <c r="D28" s="89">
        <f ca="1">IF($B28="","",Υπολογισμοί!G27)</f>
        <v>1</v>
      </c>
      <c r="E28" s="90">
        <f ca="1">IF($B28="","",Υπολογισμοί!F27)</f>
        <v>0.91</v>
      </c>
      <c r="F28" s="90"/>
      <c r="G28" s="90"/>
      <c r="H28" s="10">
        <f t="shared" ca="1" si="0"/>
        <v>9.8901098901098772E-2</v>
      </c>
      <c r="I28" s="49"/>
      <c r="J28" s="49"/>
      <c r="K28" s="49"/>
      <c r="L28" s="49"/>
    </row>
    <row r="29" spans="2:12" ht="30" customHeight="1" x14ac:dyDescent="0.3">
      <c r="B29" s="73" t="str">
        <f>Υπολογισμοί!B28</f>
        <v>ΜΕΤΡΙΚΟ 6</v>
      </c>
      <c r="C29" s="73"/>
      <c r="D29" s="89">
        <f ca="1">IF($B29="","",Υπολογισμοί!G28)</f>
        <v>0.3</v>
      </c>
      <c r="E29" s="90">
        <f ca="1">IF($B29="","",Υπολογισμοί!F28)</f>
        <v>0.28999999999999998</v>
      </c>
      <c r="F29" s="90"/>
      <c r="G29" s="90"/>
      <c r="H29" s="10">
        <f t="shared" ca="1" si="0"/>
        <v>3.4482758620689724E-2</v>
      </c>
      <c r="I29" s="49"/>
      <c r="J29" s="49"/>
      <c r="K29" s="49"/>
      <c r="L29" s="49"/>
    </row>
    <row r="30" spans="2:12" ht="30" customHeight="1" x14ac:dyDescent="0.3">
      <c r="B30" s="73" t="str">
        <f>Υπολογισμοί!B29</f>
        <v/>
      </c>
      <c r="C30" s="73"/>
      <c r="D30" s="89" t="str">
        <f>IF($B30="","",Υπολογισμοί!G29)</f>
        <v/>
      </c>
      <c r="E30" s="90" t="str">
        <f>IF($B30="","",Υπολογισμοί!F29)</f>
        <v/>
      </c>
      <c r="F30" s="90"/>
      <c r="G30" s="90"/>
      <c r="H30" s="10" t="str">
        <f t="shared" si="0"/>
        <v/>
      </c>
      <c r="I30" s="49"/>
      <c r="J30" s="49"/>
      <c r="K30" s="49"/>
      <c r="L30" s="49"/>
    </row>
    <row r="31" spans="2:12" ht="30" customHeight="1" x14ac:dyDescent="0.3">
      <c r="B31" s="73" t="str">
        <f>Υπολογισμοί!B30</f>
        <v/>
      </c>
      <c r="C31" s="73"/>
      <c r="D31" s="89" t="str">
        <f>IF($B31="","",Υπολογισμοί!G30)</f>
        <v/>
      </c>
      <c r="E31" s="90" t="str">
        <f>IF($B31="","",Υπολογισμοί!F30)</f>
        <v/>
      </c>
      <c r="F31" s="90"/>
      <c r="G31" s="90"/>
      <c r="H31" s="10" t="str">
        <f t="shared" si="0"/>
        <v/>
      </c>
      <c r="I31" s="49"/>
      <c r="J31" s="49"/>
      <c r="K31" s="49"/>
      <c r="L31" s="49"/>
    </row>
    <row r="32" spans="2:12" ht="30" customHeight="1" x14ac:dyDescent="0.3">
      <c r="B32" s="73" t="str">
        <f>Υπολογισμοί!B31</f>
        <v/>
      </c>
      <c r="C32" s="73"/>
      <c r="D32" s="89" t="str">
        <f>IF($B32="","",Υπολογισμοί!G31)</f>
        <v/>
      </c>
      <c r="E32" s="90" t="str">
        <f>IF($B32="","",Υπολογισμοί!F31)</f>
        <v/>
      </c>
      <c r="F32" s="90"/>
      <c r="G32" s="90"/>
      <c r="H32" s="10" t="str">
        <f t="shared" si="0"/>
        <v/>
      </c>
      <c r="I32" s="49"/>
      <c r="J32" s="49"/>
      <c r="K32" s="49"/>
      <c r="L32" s="49"/>
    </row>
    <row r="33" spans="2:12" ht="30" customHeight="1" x14ac:dyDescent="0.3">
      <c r="B33" s="73" t="str">
        <f>Υπολογισμοί!B32</f>
        <v/>
      </c>
      <c r="C33" s="73"/>
      <c r="D33" s="89" t="str">
        <f>IF($B33="","",Υπολογισμοί!G32)</f>
        <v/>
      </c>
      <c r="E33" s="90" t="str">
        <f>IF($B33="","",Υπολογισμοί!F32)</f>
        <v/>
      </c>
      <c r="F33" s="90"/>
      <c r="G33" s="90"/>
      <c r="H33" s="10" t="str">
        <f t="shared" si="0"/>
        <v/>
      </c>
      <c r="I33" s="49"/>
      <c r="J33" s="49"/>
      <c r="K33" s="49"/>
      <c r="L33" s="49"/>
    </row>
    <row r="34" spans="2:12" ht="30" customHeight="1" x14ac:dyDescent="0.3">
      <c r="B34" s="73" t="str">
        <f>Υπολογισμοί!B33</f>
        <v/>
      </c>
      <c r="C34" s="73"/>
      <c r="D34" s="89" t="str">
        <f>IF($B34="","",Υπολογισμοί!G33)</f>
        <v/>
      </c>
      <c r="E34" s="90" t="str">
        <f>IF($B34="","",Υπολογισμοί!F33)</f>
        <v/>
      </c>
      <c r="F34" s="90"/>
      <c r="G34" s="90"/>
      <c r="H34" s="10" t="str">
        <f t="shared" si="0"/>
        <v/>
      </c>
      <c r="I34" s="49"/>
      <c r="J34" s="49"/>
      <c r="K34" s="49"/>
      <c r="L34" s="49"/>
    </row>
    <row r="35" spans="2:12" ht="30" customHeight="1" x14ac:dyDescent="0.3">
      <c r="B35" s="73" t="str">
        <f>Υπολογισμοί!B34</f>
        <v/>
      </c>
      <c r="C35" s="73"/>
      <c r="D35" s="89" t="str">
        <f>IF($B35="","",Υπολογισμοί!G34)</f>
        <v/>
      </c>
      <c r="E35" s="90" t="str">
        <f>IF($B35="","",Υπολογισμοί!F34)</f>
        <v/>
      </c>
      <c r="F35" s="90"/>
      <c r="G35" s="90"/>
      <c r="H35" s="10" t="str">
        <f t="shared" si="0"/>
        <v/>
      </c>
      <c r="I35" s="49"/>
      <c r="J35" s="49"/>
      <c r="K35" s="49"/>
      <c r="L35" s="49"/>
    </row>
    <row r="36" spans="2:12" ht="30" customHeight="1" x14ac:dyDescent="0.3">
      <c r="B36" s="73" t="str">
        <f>Υπολογισμοί!B35</f>
        <v/>
      </c>
      <c r="C36" s="73"/>
      <c r="D36" s="89" t="str">
        <f>IF($B36="","",Υπολογισμοί!G35)</f>
        <v/>
      </c>
      <c r="E36" s="90" t="str">
        <f>IF($B36="","",Υπολογισμοί!F35)</f>
        <v/>
      </c>
      <c r="F36" s="90"/>
      <c r="G36" s="90"/>
      <c r="H36" s="10" t="str">
        <f t="shared" si="0"/>
        <v/>
      </c>
      <c r="I36" s="49"/>
      <c r="J36" s="49"/>
      <c r="K36" s="49"/>
      <c r="L36" s="49"/>
    </row>
    <row r="37" spans="2:12" ht="30" customHeight="1" x14ac:dyDescent="0.3">
      <c r="B37" s="73" t="str">
        <f>Υπολογισμοί!B36</f>
        <v/>
      </c>
      <c r="C37" s="73"/>
      <c r="D37" s="89" t="str">
        <f>IF($B37="","",Υπολογισμοί!G36)</f>
        <v/>
      </c>
      <c r="E37" s="90" t="str">
        <f>IF($B37="","",Υπολογισμοί!F36)</f>
        <v/>
      </c>
      <c r="F37" s="90"/>
      <c r="G37" s="90"/>
      <c r="H37" s="10" t="str">
        <f t="shared" si="0"/>
        <v/>
      </c>
      <c r="I37" s="49"/>
      <c r="J37" s="49"/>
      <c r="K37" s="49"/>
      <c r="L37" s="49"/>
    </row>
    <row r="38" spans="2:12" ht="30" customHeight="1" x14ac:dyDescent="0.3">
      <c r="B38" s="73" t="str">
        <f>Υπολογισμοί!B37</f>
        <v/>
      </c>
      <c r="C38" s="73"/>
      <c r="D38" s="89" t="str">
        <f>IF($B38="","",Υπολογισμοί!G37)</f>
        <v/>
      </c>
      <c r="E38" s="90" t="str">
        <f>IF($B38="","",Υπολογισμοί!F37)</f>
        <v/>
      </c>
      <c r="F38" s="90"/>
      <c r="G38" s="90"/>
      <c r="H38" s="10" t="str">
        <f t="shared" si="0"/>
        <v/>
      </c>
      <c r="I38" s="49"/>
      <c r="J38" s="49"/>
      <c r="K38" s="49"/>
      <c r="L38" s="49"/>
    </row>
    <row r="39" spans="2:12" ht="30" customHeight="1" x14ac:dyDescent="0.3">
      <c r="B39" s="73" t="str">
        <f>Υπολογισμοί!B38</f>
        <v/>
      </c>
      <c r="C39" s="73"/>
      <c r="D39" s="89" t="str">
        <f>IF($B39="","",Υπολογισμοί!G38)</f>
        <v/>
      </c>
      <c r="E39" s="90" t="str">
        <f>IF($B39="","",Υπολογισμοί!F38)</f>
        <v/>
      </c>
      <c r="F39" s="90"/>
      <c r="G39" s="90"/>
      <c r="H39" s="10" t="str">
        <f t="shared" si="0"/>
        <v/>
      </c>
      <c r="I39" s="49"/>
      <c r="J39" s="49"/>
      <c r="K39" s="49"/>
      <c r="L39" s="49"/>
    </row>
    <row r="40" spans="2:12" ht="30" customHeight="1" x14ac:dyDescent="0.3">
      <c r="B40" s="75" t="str">
        <f>Υπολογισμοί!B39</f>
        <v/>
      </c>
      <c r="C40" s="75"/>
      <c r="D40" s="91" t="str">
        <f>IF($B40="","",Υπολογισμοί!G39)</f>
        <v/>
      </c>
      <c r="E40" s="92" t="str">
        <f>IF($B40="","",Υπολογισμοί!F39)</f>
        <v/>
      </c>
      <c r="F40" s="92"/>
      <c r="G40" s="92"/>
      <c r="H40" s="41" t="str">
        <f t="shared" si="0"/>
        <v/>
      </c>
      <c r="I40" s="50"/>
      <c r="J40" s="50"/>
      <c r="K40" s="50"/>
      <c r="L40" s="50"/>
    </row>
  </sheetData>
  <sheetProtection selectLockedCells="1"/>
  <mergeCells count="92">
    <mergeCell ref="E40:G40"/>
    <mergeCell ref="E15:G15"/>
    <mergeCell ref="J6:L6"/>
    <mergeCell ref="J11:L11"/>
    <mergeCell ref="B14:L14"/>
    <mergeCell ref="E27:G27"/>
    <mergeCell ref="E28:G28"/>
    <mergeCell ref="E29:G29"/>
    <mergeCell ref="E30:G30"/>
    <mergeCell ref="E31:G31"/>
    <mergeCell ref="E16:G16"/>
    <mergeCell ref="E17:G17"/>
    <mergeCell ref="E18:G18"/>
    <mergeCell ref="E19:G19"/>
    <mergeCell ref="E20:G20"/>
    <mergeCell ref="E21:G21"/>
    <mergeCell ref="E22:G22"/>
    <mergeCell ref="E23:G23"/>
    <mergeCell ref="E24:G24"/>
    <mergeCell ref="E25:G25"/>
    <mergeCell ref="E26:G26"/>
    <mergeCell ref="E32:G32"/>
    <mergeCell ref="E33:G33"/>
    <mergeCell ref="B38:C38"/>
    <mergeCell ref="B39:C39"/>
    <mergeCell ref="E39:G39"/>
    <mergeCell ref="E34:G34"/>
    <mergeCell ref="E35:G35"/>
    <mergeCell ref="E36:G36"/>
    <mergeCell ref="E37:G37"/>
    <mergeCell ref="E38:G38"/>
    <mergeCell ref="B40:C40"/>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D13:L13"/>
    <mergeCell ref="B1:J2"/>
    <mergeCell ref="B3:L4"/>
    <mergeCell ref="I30:L30"/>
    <mergeCell ref="K2:L2"/>
    <mergeCell ref="J9:L9"/>
    <mergeCell ref="J8:L8"/>
    <mergeCell ref="J10:L10"/>
    <mergeCell ref="J7:L7"/>
    <mergeCell ref="B5:C5"/>
    <mergeCell ref="D5:L5"/>
    <mergeCell ref="B15:C15"/>
    <mergeCell ref="B16:C16"/>
    <mergeCell ref="B17:C17"/>
    <mergeCell ref="I15:L15"/>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I31:L31"/>
    <mergeCell ref="I32:L32"/>
    <mergeCell ref="I33:L33"/>
    <mergeCell ref="I40:L40"/>
    <mergeCell ref="I35:L35"/>
    <mergeCell ref="I36:L36"/>
    <mergeCell ref="I37:L37"/>
    <mergeCell ref="I38:L38"/>
    <mergeCell ref="I39:L39"/>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B40 D16:E40 H16:I40">
    <cfRule type="expression" dxfId="2" priority="1">
      <formula>MOD(ROW(),2)=0</formula>
    </cfRule>
  </conditionalFormatting>
  <dataValidations count="24">
    <dataValidation type="list" errorStyle="warning" allowBlank="1" showInputMessage="1" showErrorMessage="1" error="Επιλέξτε έτος από τη λίστα. Επιλέξτε ΑΚΥΡΟ, πατήστε ALT+ΚΑΤΩ ΒΕΛΟΣ για να δείτε τις επιλογές και, στη συνέχεια, πατήστε ΚΑΤΩ ΒΕΛΟΣ και ENTER για να κάνετε την επιλογή σας" prompt="Επιλέξτε έτος σε αυτό το κελί. Πατήστε ALT+ΚΑΤΩ ΒΕΛΟΣ για να δείτε επιλογές και, στη συνέχεια, πατήστε ΚΑΤΩ ΒΕΛΟΣ και ENTER για να επιλέξετε" sqref="K2:L2" xr:uid="{00000000-0002-0000-0000-000000000000}">
      <formula1>lstYears</formula1>
    </dataValidation>
    <dataValidation allowBlank="1" showInputMessage="1" showErrorMessage="1" prompt="Δημιουργία ετήσιας οικονομικής αναφοράς σε αυτό το βιβλίο εργασίας. Επιλέξτε έτος στο κελί K2 σε αυτό το φύλλο εργασίας, D5 για μετάβαση στο φύλλο εργασίας &quot;Βασικών μετρικών&quot; και D13 για μετάβαση στο φύλλο εργασίας &quot;Οικονομικά δεδομένα&quot;" sqref="A1" xr:uid="{00000000-0002-0000-0000-000001000000}"/>
    <dataValidation allowBlank="1" showInputMessage="1" showErrorMessage="1" prompt="Ο τίτλος σε αυτό το φύλλο εργασίας βρίσκεται σε αυτό το κελί. Εισαγάγετε την επωνυμία της εταιρείας στο παρακάτω κελί και επιλέξτε το έτος αναφοράς στο κελί στα δεξιά. Συμβουλή βρίσκεται στο κελί Ν2 και Ν3" sqref="B1:J2" xr:uid="{00000000-0002-0000-0000-000002000000}"/>
    <dataValidation allowBlank="1" showInputMessage="1" showErrorMessage="1" prompt="Εισαγάγετε την επωνυμία της εταιρείας σε αυτό το κελί" sqref="B3:L4" xr:uid="{00000000-0002-0000-0000-000003000000}"/>
    <dataValidation allowBlank="1" showInputMessage="1" showErrorMessage="1" prompt="Επιλέξτε το κελί στα δεξιά για να μεταβείτε στο φύλλο εργασίας &quot;Ρυθμίσεις βασικών μετρικών&quot;" sqref="B5:C5" xr:uid="{00000000-0002-0000-0000-000004000000}"/>
    <dataValidation allowBlank="1" showInputMessage="1" showErrorMessage="1" prompt="Σύνδεση περιήγησης προς το φύλλο εργασίας &quot;Ρυθμίσεις βασικών μετρικών&quot;" sqref="D5:L5" xr:uid="{00000000-0002-0000-0000-000005000000}"/>
    <dataValidation allowBlank="1" showInputMessage="1" showErrorMessage="1" prompt="Έσοδα, ποσοστό ανάπτυξης και γραφήματα sparkline ενημερώνονται αυτόματα στα παρακάτω κελιά" sqref="B7" xr:uid="{00000000-0002-0000-0000-000006000000}"/>
    <dataValidation allowBlank="1" showInputMessage="1" showErrorMessage="1" prompt="Το σύνολο των εσόδων ενημερώνεται αυτόματα σε αυτό το κελί και το ποσοστό ανάπτυξης στο παρακάτω κελί" sqref="B8" xr:uid="{00000000-0002-0000-0000-000007000000}"/>
    <dataValidation allowBlank="1" showInputMessage="1" showErrorMessage="1" prompt="Το ποσοστό ανάπτυξης ενημερώνεται αυτόματα σε αυτό το κελί και τα γραφήματα sparkline στο παρακάτω κελί" sqref="B9 D9 F9 H9 J9:L9" xr:uid="{00000000-0002-0000-0000-000008000000}"/>
    <dataValidation allowBlank="1" showInputMessage="1" showErrorMessage="1" prompt="Καθαρό κέρδος, ποσοστό ανάπτυξης και γραφήματα sparkline ενημερώνονται αυτόματα στα παρακάτω κελιά" sqref="D7" xr:uid="{00000000-0002-0000-0000-000009000000}"/>
    <dataValidation allowBlank="1" showInputMessage="1" showErrorMessage="1" prompt="Το καθαρό κέρδος ενημερώνεται αυτόματα σε αυτό το κελί και το ποσοστό ανάπτυξης στο παρακάτω κελί" sqref="D8" xr:uid="{00000000-0002-0000-0000-00000A000000}"/>
    <dataValidation allowBlank="1" showInputMessage="1" showErrorMessage="1" prompt="Τόκος, ποσοστό ανάπτυξης και γραφήματα sparkline ενημερώνονται αυτόματα στα παρακάτω κελιά" sqref="F7" xr:uid="{00000000-0002-0000-0000-00000B000000}"/>
    <dataValidation allowBlank="1" showInputMessage="1" showErrorMessage="1" prompt="Ο τόκος ενημερώνεται αυτόματα σε αυτό το κελί και το ποσοστό ανάπτυξης στο παρακάτω κελί" sqref="F8" xr:uid="{00000000-0002-0000-0000-00000C000000}"/>
    <dataValidation allowBlank="1" showInputMessage="1" showErrorMessage="1" prompt="Ποσό απόσβεσης, ποσοστό ανάπτυξης και γραφήματα sparkline ενημερώνονται αυτόματα στα παρακάτω κελιά" sqref="H7" xr:uid="{00000000-0002-0000-0000-00000D000000}"/>
    <dataValidation allowBlank="1" showInputMessage="1" showErrorMessage="1" prompt="Το ποσό απόσβεσης ενημερώνεται αυτόματα σε αυτό το κελί και το ποσοστό ανάπτυξης στο παρακάτω κελί" sqref="H8" xr:uid="{00000000-0002-0000-0000-00000E000000}"/>
    <dataValidation allowBlank="1" showInputMessage="1" showErrorMessage="1" prompt="Κέρδος εκμετάλλευσης, ποσοστό ανάπτυξης και γραφήματα sparkline ενημερώνονται αυτόματα στα παρακάτω κελιά" sqref="J7:L7" xr:uid="{00000000-0002-0000-0000-00000F000000}"/>
    <dataValidation allowBlank="1" showInputMessage="1" showErrorMessage="1" prompt="Το κέρδος εκμετάλλευσης ενημερώνεται αυτόματα σε αυτό το κελί και το ποσοστό ανάπτυξης στο παρακάτω κελί" sqref="J8:L8" xr:uid="{00000000-0002-0000-0000-000010000000}"/>
    <dataValidation allowBlank="1" showInputMessage="1" showErrorMessage="1" prompt="Όλα τα μετρικά στοιχεία θα ενημερωθούν αυτόματα στον πίνακα, ξεκινώντας από το κελί B15" sqref="B13:C13" xr:uid="{00000000-0002-0000-0000-000011000000}"/>
    <dataValidation allowBlank="1" showInputMessage="1" showErrorMessage="1" prompt="Τα μετρικά ενημερώνονται αυτόματα σε αυτήν τη στήλη, κάτω από αυτή την επικεφαλίδα" sqref="B15" xr:uid="{00000000-0002-0000-0000-000012000000}"/>
    <dataValidation allowBlank="1" showInputMessage="1" showErrorMessage="1" prompt="Οι εικόνες του έτους αναφοράς ενημερώνονται αυτόματα σε αυτήν τη στήλη, κάτω από αυτή την επικεφαλίδα" sqref="D15" xr:uid="{00000000-0002-0000-0000-000013000000}"/>
    <dataValidation allowBlank="1" showInputMessage="1" showErrorMessage="1" prompt="Οι εικόνες του προηγούμενου έτους ενημερώνονται αυτόματα σε αυτήν τη στήλη, κάτω από αυτή την επικεφαλίδα" sqref="E15" xr:uid="{00000000-0002-0000-0000-000014000000}"/>
    <dataValidation allowBlank="1" showInputMessage="1" showErrorMessage="1" prompt="Η ποσοστιαία μεταβολή και το εικονίδιο ενημερώνονται αυτόματα σε αυτή τη στήλη, κάτω από αυτή την επικεφαλίδα" sqref="H15" xr:uid="{00000000-0002-0000-0000-000015000000}"/>
    <dataValidation allowBlank="1" showInputMessage="1" showErrorMessage="1" prompt="Η 5ετής γραμμή τάσης ενημερώνεται αυτόματα σε αυτή τη στήλη, κάτω από αυτή την επικεφαλίδα." sqref="I15:L15" xr:uid="{00000000-0002-0000-0000-000016000000}"/>
    <dataValidation allowBlank="1" showInputMessage="1" showErrorMessage="1" prompt="Σύνδεση περιήγησης προς το φύλλο εργασίας &quot;Εισαγωγή οικονομικών δεδομένων&quot;" sqref="D13:L13" xr:uid="{00000000-0002-0000-0000-000017000000}"/>
  </dataValidations>
  <hyperlinks>
    <hyperlink ref="D5" location="'Ρυθμίσεις βασικών μετρικών'!C5" tooltip="Επιλέξτε για να μεταβείτε στο φύλλο εργασίας &quot;Ρυθμίσεις βασικών μετρικών&quot;" display="Tap to change report Key Metrics" xr:uid="{00000000-0004-0000-0000-000000000000}"/>
    <hyperlink ref="D13:H13" location="'Εισαγωγή οικονομικών δεδομένων'!B6" tooltip="Επιλέξτε για να μεταβείτε στο φύλλο εργασίας &quot;Εισαγωγή οικονομικών δεδομένων&quot;" display="Do not modify the information below. Tap to enter Financial Data" xr:uid="{00000000-0004-0000-0000-000001000000}"/>
    <hyperlink ref="D5:L5" location="'Ρυθμίσεις βασικών μετρικών'!A1" tooltip="Επιλέξτε για να μεταβείτε στο φύλλο εργασίας &quot;Ρυθμίσεις βασικών μετρικών&quot;" display="Tap to change report Key Metrics" xr:uid="{00000000-0004-0000-0000-000002000000}"/>
    <hyperlink ref="D13:L13" location="'Εισαγωγή οικονομικών δεδομένων'!A1" tooltip="Επιλέξτε για να μεταβείτε στο φύλλο εργασίας &quot;Εισαγωγή οικονομικών δεδομένων&quot;" display="Do not modify the information below. Tap to enter Financial Data" xr:uid="{00000000-0004-0000-0000-000003000000}"/>
  </hyperlinks>
  <printOptions horizontalCentered="1"/>
  <pageMargins left="0.25" right="0.25"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rkers="1" xr2:uid="{00000000-0003-0000-0000-000000000000}">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Υπολογισμοί!C15:G15</xm:f>
              <xm:sqref>I16</xm:sqref>
            </x14:sparkline>
            <x14:sparkline>
              <xm:f>Υπολογισμοί!C16:G16</xm:f>
              <xm:sqref>I17</xm:sqref>
            </x14:sparkline>
            <x14:sparkline>
              <xm:f>Υπολογισμοί!C17:G17</xm:f>
              <xm:sqref>I18</xm:sqref>
            </x14:sparkline>
            <x14:sparkline>
              <xm:f>Υπολογισμοί!C18:G18</xm:f>
              <xm:sqref>I19</xm:sqref>
            </x14:sparkline>
            <x14:sparkline>
              <xm:f>Υπολογισμοί!C19:G19</xm:f>
              <xm:sqref>I20</xm:sqref>
            </x14:sparkline>
            <x14:sparkline>
              <xm:f>Υπολογισμοί!C20:G20</xm:f>
              <xm:sqref>I21</xm:sqref>
            </x14:sparkline>
            <x14:sparkline>
              <xm:f>Υπολογισμοί!C21:G21</xm:f>
              <xm:sqref>I22</xm:sqref>
            </x14:sparkline>
            <x14:sparkline>
              <xm:f>Υπολογισμοί!C22:G22</xm:f>
              <xm:sqref>I23</xm:sqref>
            </x14:sparkline>
            <x14:sparkline>
              <xm:f>Υπολογισμοί!C23:G23</xm:f>
              <xm:sqref>I24</xm:sqref>
            </x14:sparkline>
            <x14:sparkline>
              <xm:f>Υπολογισμοί!C24:G24</xm:f>
              <xm:sqref>I25</xm:sqref>
            </x14:sparkline>
            <x14:sparkline>
              <xm:f>Υπολογισμοί!C25:G25</xm:f>
              <xm:sqref>I26</xm:sqref>
            </x14:sparkline>
            <x14:sparkline>
              <xm:f>Υπολογισμοί!C26:G26</xm:f>
              <xm:sqref>I27</xm:sqref>
            </x14:sparkline>
            <x14:sparkline>
              <xm:f>Υπολογισμοί!C27:G27</xm:f>
              <xm:sqref>I28</xm:sqref>
            </x14:sparkline>
            <x14:sparkline>
              <xm:f>Υπολογισμοί!C28:G28</xm:f>
              <xm:sqref>I29</xm:sqref>
            </x14:sparkline>
            <x14:sparkline>
              <xm:f>Υπολογισμοί!C29:G29</xm:f>
              <xm:sqref>I30</xm:sqref>
            </x14:sparkline>
            <x14:sparkline>
              <xm:f>Υπολογισμοί!C30:G30</xm:f>
              <xm:sqref>I31</xm:sqref>
            </x14:sparkline>
            <x14:sparkline>
              <xm:f>Υπολογισμοί!C31:G31</xm:f>
              <xm:sqref>I32</xm:sqref>
            </x14:sparkline>
            <x14:sparkline>
              <xm:f>Υπολογισμοί!C32:G32</xm:f>
              <xm:sqref>I33</xm:sqref>
            </x14:sparkline>
            <x14:sparkline>
              <xm:f>Υπολογισμοί!C33:G33</xm:f>
              <xm:sqref>I34</xm:sqref>
            </x14:sparkline>
            <x14:sparkline>
              <xm:f>Υπολογισμοί!C34:G34</xm:f>
              <xm:sqref>I35</xm:sqref>
            </x14:sparkline>
            <x14:sparkline>
              <xm:f>Υπολογισμοί!C35:G35</xm:f>
              <xm:sqref>I36</xm:sqref>
            </x14:sparkline>
            <x14:sparkline>
              <xm:f>Υπολογισμοί!C36:G36</xm:f>
              <xm:sqref>I37</xm:sqref>
            </x14:sparkline>
            <x14:sparkline>
              <xm:f>Υπολογισμοί!C37:G37</xm:f>
              <xm:sqref>I38</xm:sqref>
            </x14:sparkline>
            <x14:sparkline>
              <xm:f>Υπολογισμοί!C38:G38</xm:f>
              <xm:sqref>I39</xm:sqref>
            </x14:sparkline>
            <x14:sparkline>
              <xm:f>Υπολογισμοί!C39:G39</xm:f>
              <xm:sqref>I40</xm:sqref>
            </x14:sparkline>
          </x14:sparklines>
        </x14:sparklineGroup>
        <x14:sparklineGroup displayEmptyCellsAs="gap" markers="1" first="1" last="1" xr2:uid="{00000000-0003-0000-0000-000001000000}">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Υπολογισμοί!C8:G8</xm:f>
              <xm:sqref>B10</xm:sqref>
            </x14:sparkline>
            <x14:sparkline>
              <xm:f>Υπολογισμοί!C9:G9</xm:f>
              <xm:sqref>D10</xm:sqref>
            </x14:sparkline>
            <x14:sparkline>
              <xm:f>Υπολογισμοί!C10:G10</xm:f>
              <xm:sqref>F10</xm:sqref>
            </x14:sparkline>
            <x14:sparkline>
              <xm:f>Υπολογισμοί!C11:G11</xm:f>
              <xm:sqref>H10</xm:sqref>
            </x14:sparkline>
            <x14:sparkline>
              <xm:f>Υπολογισμοί!C12:G12</xm:f>
              <xm:sqref>J10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autoPageBreaks="0" fitToPage="1"/>
  </sheetPr>
  <dimension ref="B1:I30"/>
  <sheetViews>
    <sheetView showGridLines="0" zoomScaleNormal="100" workbookViewId="0">
      <pane ySplit="5" topLeftCell="A6" activePane="bottomLeft" state="frozen"/>
      <selection pane="bottomLeft"/>
    </sheetView>
  </sheetViews>
  <sheetFormatPr defaultRowHeight="30" customHeight="1" x14ac:dyDescent="0.3"/>
  <cols>
    <col min="1" max="1" width="1.625" customWidth="1"/>
    <col min="2" max="2" width="25.875" customWidth="1"/>
    <col min="3" max="9" width="17.25" customWidth="1"/>
    <col min="10" max="10" width="1.625" customWidth="1"/>
  </cols>
  <sheetData>
    <row r="1" spans="2:9" ht="8.25" customHeight="1" x14ac:dyDescent="0.3">
      <c r="B1" s="84" t="s">
        <v>10</v>
      </c>
      <c r="C1" s="84"/>
      <c r="D1" s="84"/>
      <c r="E1" s="84"/>
      <c r="F1" s="84"/>
      <c r="G1" s="84"/>
      <c r="H1" s="84"/>
      <c r="I1" s="84"/>
    </row>
    <row r="2" spans="2:9" ht="38.25" customHeight="1" x14ac:dyDescent="0.3">
      <c r="B2" s="84"/>
      <c r="C2" s="84"/>
      <c r="D2" s="84"/>
      <c r="E2" s="84"/>
      <c r="F2" s="84"/>
      <c r="G2" s="84"/>
      <c r="H2" s="84"/>
      <c r="I2" s="84"/>
    </row>
    <row r="3" spans="2:9" ht="18" x14ac:dyDescent="0.3">
      <c r="B3" s="82" t="s">
        <v>11</v>
      </c>
      <c r="C3" s="82"/>
      <c r="D3" s="82"/>
      <c r="E3" s="82"/>
      <c r="F3" s="82"/>
      <c r="G3" s="82"/>
      <c r="H3" s="82"/>
      <c r="I3" s="82"/>
    </row>
    <row r="4" spans="2:9" ht="25.5" customHeight="1" x14ac:dyDescent="0.3">
      <c r="B4" s="83" t="s">
        <v>12</v>
      </c>
      <c r="C4" s="83"/>
    </row>
    <row r="5" spans="2:9" ht="25.5" customHeight="1" x14ac:dyDescent="0.3">
      <c r="B5" s="34" t="s">
        <v>13</v>
      </c>
      <c r="C5" s="35">
        <f ca="1">YEAR(TODAY())-6</f>
        <v>2013</v>
      </c>
      <c r="D5" s="35">
        <f ca="1">YEAR(TODAY())-5</f>
        <v>2014</v>
      </c>
      <c r="E5" s="35">
        <f ca="1">YEAR(TODAY())-4</f>
        <v>2015</v>
      </c>
      <c r="F5" s="35">
        <f ca="1">YEAR(TODAY())-3</f>
        <v>2016</v>
      </c>
      <c r="G5" s="35">
        <f ca="1">YEAR(TODAY())-2</f>
        <v>2017</v>
      </c>
      <c r="H5" s="35">
        <f ca="1">YEAR(TODAY())-1</f>
        <v>2018</v>
      </c>
      <c r="I5" s="36">
        <f ca="1">YEAR(TODAY())</f>
        <v>2019</v>
      </c>
    </row>
    <row r="6" spans="2:9" s="5" customFormat="1" ht="30" customHeight="1" x14ac:dyDescent="0.3">
      <c r="B6" s="37" t="s">
        <v>14</v>
      </c>
      <c r="C6" s="93">
        <v>125000</v>
      </c>
      <c r="D6" s="93">
        <v>134137.45000000001</v>
      </c>
      <c r="E6" s="93">
        <v>142728.38</v>
      </c>
      <c r="F6" s="93">
        <v>150687.46</v>
      </c>
      <c r="G6" s="93">
        <v>165044.56</v>
      </c>
      <c r="H6" s="93">
        <v>180026.63</v>
      </c>
      <c r="I6" s="94">
        <v>180583.88</v>
      </c>
    </row>
    <row r="7" spans="2:9" s="5" customFormat="1" ht="30" customHeight="1" x14ac:dyDescent="0.3">
      <c r="B7" s="15" t="s">
        <v>15</v>
      </c>
      <c r="C7" s="95">
        <v>65000</v>
      </c>
      <c r="D7" s="95">
        <v>70962.31</v>
      </c>
      <c r="E7" s="95">
        <v>75924.86</v>
      </c>
      <c r="F7" s="95">
        <v>78901.27</v>
      </c>
      <c r="G7" s="95">
        <v>81674.37</v>
      </c>
      <c r="H7" s="95">
        <v>80883.33</v>
      </c>
      <c r="I7" s="96">
        <v>94419.45</v>
      </c>
    </row>
    <row r="8" spans="2:9" s="5" customFormat="1" ht="30" customHeight="1" x14ac:dyDescent="0.3">
      <c r="B8" s="15" t="s">
        <v>16</v>
      </c>
      <c r="C8" s="95">
        <v>60000</v>
      </c>
      <c r="D8" s="95">
        <v>64207.3</v>
      </c>
      <c r="E8" s="95">
        <v>68857.69</v>
      </c>
      <c r="F8" s="95">
        <v>75643.25</v>
      </c>
      <c r="G8" s="95">
        <v>76755.259999999995</v>
      </c>
      <c r="H8" s="95">
        <v>77317.83</v>
      </c>
      <c r="I8" s="96">
        <v>73425.990000000005</v>
      </c>
    </row>
    <row r="9" spans="2:9" s="5" customFormat="1" ht="30" customHeight="1" x14ac:dyDescent="0.3">
      <c r="B9" s="15" t="s">
        <v>17</v>
      </c>
      <c r="C9" s="95">
        <v>4500</v>
      </c>
      <c r="D9" s="95">
        <v>4517.7700000000004</v>
      </c>
      <c r="E9" s="95">
        <v>4656.92</v>
      </c>
      <c r="F9" s="95">
        <v>4974.21</v>
      </c>
      <c r="G9" s="95">
        <v>5024.1099999999997</v>
      </c>
      <c r="H9" s="95">
        <v>5068.42</v>
      </c>
      <c r="I9" s="96">
        <v>5546.88</v>
      </c>
    </row>
    <row r="10" spans="2:9" s="5" customFormat="1" ht="30" customHeight="1" x14ac:dyDescent="0.3">
      <c r="B10" s="15" t="s">
        <v>18</v>
      </c>
      <c r="C10" s="95">
        <v>2500</v>
      </c>
      <c r="D10" s="95">
        <v>2745.82</v>
      </c>
      <c r="E10" s="95">
        <v>2893.11</v>
      </c>
      <c r="F10" s="95">
        <v>3136.12</v>
      </c>
      <c r="G10" s="95">
        <v>3148.53</v>
      </c>
      <c r="H10" s="95">
        <v>3338.3</v>
      </c>
      <c r="I10" s="96">
        <v>3789.47</v>
      </c>
    </row>
    <row r="11" spans="2:9" s="5" customFormat="1" ht="30" customHeight="1" x14ac:dyDescent="0.3">
      <c r="B11" s="15" t="s">
        <v>19</v>
      </c>
      <c r="C11" s="95">
        <v>54000</v>
      </c>
      <c r="D11" s="95">
        <v>54761.074999999997</v>
      </c>
      <c r="E11" s="95">
        <v>55860.81</v>
      </c>
      <c r="F11" s="95">
        <v>59747.95</v>
      </c>
      <c r="G11" s="95">
        <v>61483.59</v>
      </c>
      <c r="H11" s="95">
        <v>66272.100000000006</v>
      </c>
      <c r="I11" s="96">
        <v>67474.850000000006</v>
      </c>
    </row>
    <row r="12" spans="2:9" s="5" customFormat="1" ht="30" customHeight="1" x14ac:dyDescent="0.3">
      <c r="B12" s="15" t="s">
        <v>20</v>
      </c>
      <c r="C12" s="95">
        <v>22000</v>
      </c>
      <c r="D12" s="95">
        <v>23920.54</v>
      </c>
      <c r="E12" s="95">
        <v>25576.74</v>
      </c>
      <c r="F12" s="95">
        <v>27498.86</v>
      </c>
      <c r="G12" s="95">
        <v>28335.67</v>
      </c>
      <c r="H12" s="95">
        <v>29424.53</v>
      </c>
      <c r="I12" s="96">
        <v>31408.25</v>
      </c>
    </row>
    <row r="13" spans="2:9" s="5" customFormat="1" ht="30" customHeight="1" x14ac:dyDescent="0.3">
      <c r="B13" s="15" t="s">
        <v>21</v>
      </c>
      <c r="C13" s="95">
        <v>32000</v>
      </c>
      <c r="D13" s="95">
        <v>34943.49</v>
      </c>
      <c r="E13" s="95">
        <v>38418.53</v>
      </c>
      <c r="F13" s="95">
        <v>39895.050000000003</v>
      </c>
      <c r="G13" s="95">
        <v>40607.730000000003</v>
      </c>
      <c r="H13" s="95">
        <v>42438.2</v>
      </c>
      <c r="I13" s="96">
        <v>50247.68</v>
      </c>
    </row>
    <row r="14" spans="2:9" s="5" customFormat="1" ht="30" customHeight="1" x14ac:dyDescent="0.3">
      <c r="B14" s="15" t="s">
        <v>22</v>
      </c>
      <c r="C14" s="95">
        <v>12.8</v>
      </c>
      <c r="D14" s="95">
        <v>12.81</v>
      </c>
      <c r="E14" s="95">
        <v>13.78</v>
      </c>
      <c r="F14" s="95">
        <v>14.29</v>
      </c>
      <c r="G14" s="95">
        <v>15.57</v>
      </c>
      <c r="H14" s="95">
        <v>16.78</v>
      </c>
      <c r="I14" s="96">
        <v>19.96</v>
      </c>
    </row>
    <row r="15" spans="2:9" s="5" customFormat="1" ht="30" customHeight="1" x14ac:dyDescent="0.3">
      <c r="B15" s="15" t="s">
        <v>23</v>
      </c>
      <c r="C15" s="95">
        <v>18.2</v>
      </c>
      <c r="D15" s="95">
        <v>18.59</v>
      </c>
      <c r="E15" s="95">
        <v>19.22</v>
      </c>
      <c r="F15" s="95">
        <v>20.170000000000002</v>
      </c>
      <c r="G15" s="95">
        <v>20.48</v>
      </c>
      <c r="H15" s="95">
        <v>21.84</v>
      </c>
      <c r="I15" s="96">
        <v>26.01</v>
      </c>
    </row>
    <row r="16" spans="2:9" s="5" customFormat="1" ht="30" customHeight="1" x14ac:dyDescent="0.3">
      <c r="B16" s="15" t="s">
        <v>24</v>
      </c>
      <c r="C16" s="95">
        <v>19.100000000000001</v>
      </c>
      <c r="D16" s="95">
        <v>20.55</v>
      </c>
      <c r="E16" s="95">
        <v>21.87</v>
      </c>
      <c r="F16" s="95">
        <v>23.19</v>
      </c>
      <c r="G16" s="95">
        <v>24.67</v>
      </c>
      <c r="H16" s="95">
        <v>26.39</v>
      </c>
      <c r="I16" s="96">
        <v>31.08</v>
      </c>
    </row>
    <row r="17" spans="2:9" s="5" customFormat="1" ht="30" customHeight="1" x14ac:dyDescent="0.3">
      <c r="B17" s="15" t="s">
        <v>25</v>
      </c>
      <c r="C17" s="95">
        <v>12.1</v>
      </c>
      <c r="D17" s="95">
        <v>12.21</v>
      </c>
      <c r="E17" s="95">
        <v>12.59</v>
      </c>
      <c r="F17" s="95">
        <v>13.7</v>
      </c>
      <c r="G17" s="95">
        <v>13.76</v>
      </c>
      <c r="H17" s="95">
        <v>14.59</v>
      </c>
      <c r="I17" s="96">
        <v>14.92</v>
      </c>
    </row>
    <row r="18" spans="2:9" s="5" customFormat="1" ht="30" customHeight="1" x14ac:dyDescent="0.3">
      <c r="B18" s="15" t="s">
        <v>26</v>
      </c>
      <c r="C18" s="95">
        <v>0.75</v>
      </c>
      <c r="D18" s="95">
        <v>0.79</v>
      </c>
      <c r="E18" s="95">
        <v>0.85</v>
      </c>
      <c r="F18" s="95">
        <v>0.89</v>
      </c>
      <c r="G18" s="95">
        <v>0.91</v>
      </c>
      <c r="H18" s="95">
        <v>1</v>
      </c>
      <c r="I18" s="96">
        <v>1.03</v>
      </c>
    </row>
    <row r="19" spans="2:9" s="5" customFormat="1" ht="30" customHeight="1" x14ac:dyDescent="0.3">
      <c r="B19" s="15" t="s">
        <v>27</v>
      </c>
      <c r="C19" s="95">
        <v>0.23</v>
      </c>
      <c r="D19" s="95">
        <v>0.25</v>
      </c>
      <c r="E19" s="95">
        <v>0.27</v>
      </c>
      <c r="F19" s="95">
        <v>0.28000000000000003</v>
      </c>
      <c r="G19" s="95">
        <v>0.28999999999999998</v>
      </c>
      <c r="H19" s="95">
        <v>0.3</v>
      </c>
      <c r="I19" s="96">
        <v>0.34</v>
      </c>
    </row>
    <row r="20" spans="2:9" s="5" customFormat="1" ht="30" customHeight="1" x14ac:dyDescent="0.3">
      <c r="B20" s="15"/>
      <c r="C20" s="95"/>
      <c r="D20" s="95"/>
      <c r="E20" s="95"/>
      <c r="F20" s="95"/>
      <c r="G20" s="95"/>
      <c r="H20" s="95"/>
      <c r="I20" s="96"/>
    </row>
    <row r="21" spans="2:9" ht="30" customHeight="1" x14ac:dyDescent="0.3">
      <c r="B21" s="15"/>
      <c r="C21" s="95"/>
      <c r="D21" s="95"/>
      <c r="E21" s="95"/>
      <c r="F21" s="95"/>
      <c r="G21" s="95"/>
      <c r="H21" s="95"/>
      <c r="I21" s="96"/>
    </row>
    <row r="22" spans="2:9" ht="30" customHeight="1" x14ac:dyDescent="0.3">
      <c r="B22" s="15"/>
      <c r="C22" s="95"/>
      <c r="D22" s="95"/>
      <c r="E22" s="95"/>
      <c r="F22" s="95"/>
      <c r="G22" s="95"/>
      <c r="H22" s="95"/>
      <c r="I22" s="96"/>
    </row>
    <row r="23" spans="2:9" ht="30" customHeight="1" x14ac:dyDescent="0.3">
      <c r="B23" s="15"/>
      <c r="C23" s="95"/>
      <c r="D23" s="95"/>
      <c r="E23" s="95"/>
      <c r="F23" s="95"/>
      <c r="G23" s="95"/>
      <c r="H23" s="95"/>
      <c r="I23" s="96"/>
    </row>
    <row r="24" spans="2:9" ht="30" customHeight="1" x14ac:dyDescent="0.3">
      <c r="B24" s="15"/>
      <c r="C24" s="95"/>
      <c r="D24" s="95"/>
      <c r="E24" s="95"/>
      <c r="F24" s="95"/>
      <c r="G24" s="95"/>
      <c r="H24" s="95"/>
      <c r="I24" s="96"/>
    </row>
    <row r="25" spans="2:9" ht="30" customHeight="1" x14ac:dyDescent="0.3">
      <c r="B25" s="15"/>
      <c r="C25" s="95"/>
      <c r="D25" s="95"/>
      <c r="E25" s="95"/>
      <c r="F25" s="95"/>
      <c r="G25" s="95"/>
      <c r="H25" s="95"/>
      <c r="I25" s="96"/>
    </row>
    <row r="26" spans="2:9" ht="30" customHeight="1" x14ac:dyDescent="0.3">
      <c r="B26" s="15"/>
      <c r="C26" s="95"/>
      <c r="D26" s="95"/>
      <c r="E26" s="95"/>
      <c r="F26" s="95"/>
      <c r="G26" s="95"/>
      <c r="H26" s="95"/>
      <c r="I26" s="96"/>
    </row>
    <row r="27" spans="2:9" ht="30" customHeight="1" x14ac:dyDescent="0.3">
      <c r="B27" s="15"/>
      <c r="C27" s="95"/>
      <c r="D27" s="95"/>
      <c r="E27" s="95"/>
      <c r="F27" s="95"/>
      <c r="G27" s="95"/>
      <c r="H27" s="95"/>
      <c r="I27" s="96"/>
    </row>
    <row r="28" spans="2:9" ht="30" customHeight="1" x14ac:dyDescent="0.3">
      <c r="B28" s="15"/>
      <c r="C28" s="95"/>
      <c r="D28" s="95"/>
      <c r="E28" s="95"/>
      <c r="F28" s="95"/>
      <c r="G28" s="95"/>
      <c r="H28" s="95"/>
      <c r="I28" s="96"/>
    </row>
    <row r="29" spans="2:9" ht="30" customHeight="1" x14ac:dyDescent="0.3">
      <c r="B29" s="15"/>
      <c r="C29" s="95"/>
      <c r="D29" s="95"/>
      <c r="E29" s="95"/>
      <c r="F29" s="95"/>
      <c r="G29" s="95"/>
      <c r="H29" s="95"/>
      <c r="I29" s="96"/>
    </row>
    <row r="30" spans="2:9" ht="30" customHeight="1" x14ac:dyDescent="0.3">
      <c r="B30" s="15"/>
      <c r="C30" s="97"/>
      <c r="D30" s="97"/>
      <c r="E30" s="97"/>
      <c r="F30" s="97"/>
      <c r="G30" s="97"/>
      <c r="H30" s="97"/>
      <c r="I30" s="98"/>
    </row>
  </sheetData>
  <sheetProtection selectLockedCells="1"/>
  <mergeCells count="3">
    <mergeCell ref="B3:I3"/>
    <mergeCell ref="B4:C4"/>
    <mergeCell ref="B1:I2"/>
  </mergeCells>
  <conditionalFormatting sqref="B6:I30">
    <cfRule type="expression" dxfId="1" priority="8">
      <formula>MOD(ROW(),2)=0</formula>
    </cfRule>
  </conditionalFormatting>
  <dataValidations count="6">
    <dataValidation allowBlank="1" showInputMessage="1" showErrorMessage="1" prompt="Εισαγάγετε οικονομικά δεδομένα, έως 25 βασικά μετρικά και επτά έτη, στον πίνακα ξεκινώντας από το κελί B5 σε αυτό το φύλλο εργασίας. Επιλέξτε το κελί B4, για να μεταβείτε στο φύλλο εργασίας &quot;Οικονομική αναφορά&quot;" sqref="A1" xr:uid="{00000000-0002-0000-0100-000000000000}"/>
    <dataValidation allowBlank="1" showInputMessage="1" showErrorMessage="1" prompt="Ο τίτλος αυτού του φύλλου εργασίας βρίσκεται σε αυτό το κελί και η συμβουλή στο παρακάτω κελί" sqref="B1:I2" xr:uid="{00000000-0002-0000-0100-000001000000}"/>
    <dataValidation allowBlank="1" showInputMessage="1" showErrorMessage="1" prompt="Σύνδεση περιήγησης προς το φύλλο εργασίας &quot;Οικονομική αναφορά&quot;. Εισαγάγετε λεπτομέρειες στον παρακάτω πίνακα" sqref="B4:C4" xr:uid="{00000000-0002-0000-0100-000002000000}"/>
    <dataValidation allowBlank="1" showInputMessage="1" showErrorMessage="1" prompt="Συμβουλή βρίσκεται σε αυτό το κελί" sqref="B3:I3" xr:uid="{00000000-0002-0000-0100-000003000000}"/>
    <dataValidation allowBlank="1" showInputMessage="1" showErrorMessage="1" prompt="Το έτος ενημερώνεται αυτόματα σε αυτό το κελί. Εισαγάγετε τις εικόνες για αυτό το έτος σε αυτή τη στήλη, κάτω από αυτή την επικεφαλίδα" sqref="C5 D5:I5" xr:uid="{00000000-0002-0000-0100-000004000000}"/>
    <dataValidation allowBlank="1" showInputMessage="1" showErrorMessage="1" prompt="Εισαγάγετε το μετρικό όνομα σε αυτήν τη στήλη, κάτω από αυτή την επικεφαλίδα" sqref="B5" xr:uid="{00000000-0002-0000-0100-000005000000}"/>
  </dataValidations>
  <hyperlinks>
    <hyperlink ref="B4" location="'Οικονομική αναφορά'!A1" tooltip="Επιλέξτε για να μεταβείτε στο φύλλο εργασίας &quot;Οικονομική αναφορά&quot;" display="Tap to view Financial Report" xr:uid="{00000000-0004-0000-0100-000000000000}"/>
  </hyperlinks>
  <printOptions horizontalCentered="1"/>
  <pageMargins left="0.25" right="0.25" top="0.75" bottom="0.75" header="0.3" footer="0.3"/>
  <pageSetup paperSize="9" orientation="portrait" r:id="rId1"/>
  <ignoredErrors>
    <ignoredError sqref="C5:I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fitToPage="1"/>
  </sheetPr>
  <dimension ref="B1:H9"/>
  <sheetViews>
    <sheetView showGridLines="0" zoomScaleNormal="100" workbookViewId="0"/>
  </sheetViews>
  <sheetFormatPr defaultRowHeight="30" customHeight="1" x14ac:dyDescent="0.3"/>
  <cols>
    <col min="1" max="1" width="1.625" customWidth="1"/>
    <col min="2" max="2" width="4.25" customWidth="1"/>
    <col min="3" max="3" width="34.5" customWidth="1"/>
    <col min="4" max="4" width="3.875" customWidth="1"/>
    <col min="5" max="6" width="18" customWidth="1"/>
    <col min="8" max="8" width="20.5" customWidth="1"/>
    <col min="9" max="9" width="1.625" customWidth="1"/>
  </cols>
  <sheetData>
    <row r="1" spans="2:8" ht="8.25" customHeight="1" x14ac:dyDescent="0.3">
      <c r="B1" s="84" t="s">
        <v>28</v>
      </c>
      <c r="C1" s="84"/>
      <c r="D1" s="84"/>
      <c r="E1" s="84"/>
      <c r="F1" s="84"/>
      <c r="G1" s="84"/>
      <c r="H1" s="84"/>
    </row>
    <row r="2" spans="2:8" ht="38.25" customHeight="1" x14ac:dyDescent="0.3">
      <c r="B2" s="84"/>
      <c r="C2" s="84"/>
      <c r="D2" s="84"/>
      <c r="E2" s="84"/>
      <c r="F2" s="84"/>
      <c r="G2" s="84"/>
      <c r="H2" s="84"/>
    </row>
    <row r="3" spans="2:8" ht="25.5" customHeight="1" x14ac:dyDescent="0.25">
      <c r="B3" s="86" t="s">
        <v>29</v>
      </c>
      <c r="C3" s="86"/>
      <c r="D3" s="86"/>
      <c r="E3" s="86"/>
      <c r="F3" s="86"/>
      <c r="G3" s="86"/>
      <c r="H3" s="86"/>
    </row>
    <row r="4" spans="2:8" ht="30" customHeight="1" thickBot="1" x14ac:dyDescent="0.35">
      <c r="B4" s="85" t="s">
        <v>30</v>
      </c>
      <c r="C4" s="85"/>
      <c r="D4" s="85"/>
    </row>
    <row r="5" spans="2:8" s="12" customFormat="1" ht="30" customHeight="1" x14ac:dyDescent="0.3">
      <c r="B5" s="42">
        <v>1</v>
      </c>
      <c r="C5" s="30" t="s">
        <v>14</v>
      </c>
      <c r="D5" s="11" t="str">
        <f>IF(ISBLANK(C5),"← Επιλέξτε μια τιμή από το αναπτυσσόμενο μενού",IF(COUNTIF($C$5:C5,C5)&gt;1,"Έχετε επιλέξει "&amp;C5&amp;" δύο φορές.",""))</f>
        <v/>
      </c>
      <c r="G5"/>
    </row>
    <row r="6" spans="2:8" s="12" customFormat="1" ht="30" customHeight="1" x14ac:dyDescent="0.3">
      <c r="B6" s="43">
        <v>2</v>
      </c>
      <c r="C6" s="31" t="s">
        <v>19</v>
      </c>
      <c r="D6" s="11" t="str">
        <f>IF(ISBLANK(C6),"← Επιλέξτε μια τιμή από το αναπτυσσόμενο μενού",IF(COUNTIF($C$5:C6,C6)&gt;1,"Έχετε επιλέξει "&amp;C6&amp;" δύο φορές.",""))</f>
        <v/>
      </c>
      <c r="G6"/>
    </row>
    <row r="7" spans="2:8" s="12" customFormat="1" ht="30" customHeight="1" x14ac:dyDescent="0.3">
      <c r="B7" s="43">
        <v>3</v>
      </c>
      <c r="C7" s="32" t="s">
        <v>18</v>
      </c>
      <c r="D7" s="11" t="str">
        <f>IF(ISBLANK(C7),"← Επιλέξτε μια τιμή από το αναπτυσσόμενο μενού",IF(COUNTIF($C$5:C7,C7)&gt;1,"Έχετε επιλέξει "&amp;C7&amp;" δύο φορές.",""))</f>
        <v/>
      </c>
      <c r="G7"/>
    </row>
    <row r="8" spans="2:8" s="12" customFormat="1" ht="30" customHeight="1" x14ac:dyDescent="0.3">
      <c r="B8" s="43">
        <v>4</v>
      </c>
      <c r="C8" s="32" t="s">
        <v>17</v>
      </c>
      <c r="D8" s="11" t="str">
        <f>IF(ISBLANK(C8),"← Επιλέξτε μια τιμή από το αναπτυσσόμενο μενού",IF(COUNTIF($C$5:C8,C8)&gt;1,"Έχετε επιλέξει "&amp;C8&amp;" δύο φορές.",""))</f>
        <v/>
      </c>
    </row>
    <row r="9" spans="2:8" s="12" customFormat="1" ht="30" customHeight="1" thickBot="1" x14ac:dyDescent="0.35">
      <c r="B9" s="44">
        <v>5</v>
      </c>
      <c r="C9" s="33" t="s">
        <v>16</v>
      </c>
      <c r="D9" s="11" t="str">
        <f>IF(ISBLANK(C9),"← Επιλέξτε μια τιμή από το αναπτυσσόμενο μενού",IF(COUNTIF($C$5:C9,C9)&gt;1,"Έχετε επιλέξει "&amp;C9&amp;" δύο φορές.",""))</f>
        <v/>
      </c>
    </row>
  </sheetData>
  <sheetProtection selectLockedCells="1"/>
  <mergeCells count="3">
    <mergeCell ref="B4:D4"/>
    <mergeCell ref="B3:H3"/>
    <mergeCell ref="B1:H2"/>
  </mergeCells>
  <conditionalFormatting sqref="B5:C9">
    <cfRule type="expression" dxfId="0" priority="1">
      <formula>MOD(ROW(),2)</formula>
    </cfRule>
  </conditionalFormatting>
  <dataValidations count="4">
    <dataValidation type="list" errorStyle="warning" allowBlank="1" showInputMessage="1" showErrorMessage="1" error="Επιλέξτε τα βασικά μετρικά από τη λίστα. Επιλέξτε ΑΚΥΡΟ, πατήστε ALT + ΚΑΤΩ ΒΕΛΟΣ για να δείτε τις επιλογές και, στη συνέχεια, πατήστε ΚΑΤΩ ΒΕΛΟΣ και ENTER για να επιλέξετε" prompt="Επιλέξτε τα βασικά μετρικά σε αυτό το κελί. Πατήστε ALT+ΚΑΤΩ ΒΕΛΟΣ για να δείτε επιλογές και, στη συνέχεια, πατήστε ΚΑΤΩ ΒΕΛΟΣ και ENTER για να επιλέξετε" sqref="C5:C9" xr:uid="{00000000-0002-0000-0200-000000000000}">
      <formula1>lstMetrics</formula1>
    </dataValidation>
    <dataValidation allowBlank="1" showInputMessage="1" showErrorMessage="1" prompt="Επιλέξτε τα βασικά μετρικά που θα εμφανίζονται στο επάνω μέρος της ετήσιας οικονομικής αναφοράς σε αυτό το φύλλο εργασίας. Επιλέξτε το κελί B4, για να μεταβείτε στο φύλλο εργασίας &quot;Οικονομική αναφορά&quot;" sqref="A1" xr:uid="{00000000-0002-0000-0200-000001000000}"/>
    <dataValidation allowBlank="1" showInputMessage="1" showErrorMessage="1" prompt="Ο τίτλος αυτού του φύλλου εργασίας βρίσκεται σε αυτό το κελί και η συμβουλή στο παρακάτω κελί" sqref="B1:H2" xr:uid="{00000000-0002-0000-0200-000002000000}"/>
    <dataValidation allowBlank="1" showInputMessage="1" showErrorMessage="1" prompt="Σύνδεση περιήγησης προς το φύλλο εργασίας &quot;Οικονομική αναφορά&quot;. Επιλέξτε τα βασικά μετρικά στα παρακάτω κελιά, C5 έως C9" sqref="B4:D4" xr:uid="{00000000-0002-0000-0200-000003000000}"/>
  </dataValidations>
  <hyperlinks>
    <hyperlink ref="B4:C4" location="'Οικονομική αναφορά'!A1" tooltip="Προβολή οικονομικής αναφοράς" display="  Click to view Financial Report" xr:uid="{00000000-0004-0000-0200-000000000000}"/>
    <hyperlink ref="B4:D4" location="'Οικονομική αναφορά'!A1" tooltip="Επιλέξτε για να μεταβείτε στο φύλλο εργασίας &quot;Οικονομική αναφορά&quot;" display="  Tap to view Financial Report" xr:uid="{00000000-0004-0000-0200-000001000000}"/>
  </hyperlink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9"/>
  <sheetViews>
    <sheetView workbookViewId="0"/>
  </sheetViews>
  <sheetFormatPr defaultRowHeight="16.5" x14ac:dyDescent="0.3"/>
  <cols>
    <col min="2" max="2" width="32.75" customWidth="1"/>
  </cols>
  <sheetData>
    <row r="1" spans="1:9" s="12" customFormat="1" ht="34.5" customHeight="1" x14ac:dyDescent="0.3">
      <c r="A1" s="13" t="s">
        <v>31</v>
      </c>
    </row>
    <row r="2" spans="1:9" s="12" customFormat="1" x14ac:dyDescent="0.3">
      <c r="D2" s="6" t="s">
        <v>34</v>
      </c>
    </row>
    <row r="3" spans="1:9" ht="19.5" customHeight="1" x14ac:dyDescent="0.3">
      <c r="B3" t="s">
        <v>32</v>
      </c>
      <c r="C3" s="2">
        <f>SelectedYear</f>
        <v>2018</v>
      </c>
      <c r="D3">
        <f ca="1">MATCH(C3,lstYears,0)+1</f>
        <v>7</v>
      </c>
    </row>
    <row r="4" spans="1:9" ht="19.5" customHeight="1" x14ac:dyDescent="0.3">
      <c r="B4" t="s">
        <v>33</v>
      </c>
      <c r="C4" s="2">
        <f>C3-1</f>
        <v>2017</v>
      </c>
      <c r="D4">
        <f ca="1">MATCH(C4,lstYears,0)+1</f>
        <v>6</v>
      </c>
    </row>
    <row r="5" spans="1:9" ht="19.5" customHeight="1" x14ac:dyDescent="0.3"/>
    <row r="6" spans="1:9" ht="19.5" customHeight="1" thickBot="1" x14ac:dyDescent="0.35">
      <c r="B6" t="s">
        <v>34</v>
      </c>
      <c r="C6" s="1">
        <f ca="1">MATCH(C7,lstYears,0)+1</f>
        <v>3</v>
      </c>
      <c r="D6" s="1">
        <f ca="1">MATCH(D7,lstYears,0)+1</f>
        <v>4</v>
      </c>
      <c r="E6" s="1">
        <f ca="1">MATCH(E7,lstYears,0)+1</f>
        <v>5</v>
      </c>
      <c r="F6" s="1">
        <f ca="1">MATCH(F7,lstYears,0)+1</f>
        <v>6</v>
      </c>
      <c r="G6" s="1">
        <f ca="1">MATCH(G7,lstYears,0)+1</f>
        <v>7</v>
      </c>
      <c r="I6">
        <f ca="1">COUNT(C6:G6)</f>
        <v>5</v>
      </c>
    </row>
    <row r="7" spans="1:9" ht="19.5" thickBot="1" x14ac:dyDescent="0.35">
      <c r="B7" s="7" t="s">
        <v>35</v>
      </c>
      <c r="C7" s="14">
        <f>D7-1</f>
        <v>2014</v>
      </c>
      <c r="D7" s="14">
        <f>E7-1</f>
        <v>2015</v>
      </c>
      <c r="E7" s="14">
        <f>F7-1</f>
        <v>2016</v>
      </c>
      <c r="F7" s="14">
        <f>G7-1</f>
        <v>2017</v>
      </c>
      <c r="G7" s="14">
        <f>C3</f>
        <v>2018</v>
      </c>
      <c r="H7" s="7"/>
    </row>
    <row r="8" spans="1:9" ht="19.5" customHeight="1" x14ac:dyDescent="0.3">
      <c r="A8">
        <f>MATCH(B8,'Εισαγωγή οικονομικών δεδομένων'!$B$6:$B$30,0)</f>
        <v>1</v>
      </c>
      <c r="B8" t="str">
        <f>IF('Ρυθμίσεις βασικών μετρικών'!C5="","",'Ρυθμίσεις βασικών μετρικών'!C5)</f>
        <v>ΕΣΟΔΑ</v>
      </c>
      <c r="C8">
        <f ca="1">IFERROR(INDEX('Εισαγωγή οικονομικών δεδομένων'!$B$6:$I$30,$A8,C$6),NA())</f>
        <v>134137.45000000001</v>
      </c>
      <c r="D8">
        <f ca="1">IFERROR(INDEX('Εισαγωγή οικονομικών δεδομένων'!$B$6:$I$30,$A8,D$6),NA())</f>
        <v>142728.38</v>
      </c>
      <c r="E8">
        <f ca="1">IFERROR(INDEX('Εισαγωγή οικονομικών δεδομένων'!$B$6:$I$30,$A8,E$6),NA())</f>
        <v>150687.46</v>
      </c>
      <c r="F8">
        <f ca="1">IFERROR(INDEX('Εισαγωγή οικονομικών δεδομένων'!$B$6:$I$30,$A8,F$6),NA())</f>
        <v>165044.56</v>
      </c>
      <c r="G8">
        <f ca="1">IFERROR(INDEX('Εισαγωγή οικονομικών δεδομένων'!$B$6:$I$30,$A8,G$6),NA())</f>
        <v>180026.63</v>
      </c>
      <c r="H8" s="3">
        <f ca="1">IFERROR(G8/F8-1,"")</f>
        <v>9.0775909245357722E-2</v>
      </c>
    </row>
    <row r="9" spans="1:9" ht="19.5" customHeight="1" x14ac:dyDescent="0.3">
      <c r="A9">
        <f>MATCH(B9,'Εισαγωγή οικονομικών δεδομένων'!$B$6:$B$30,0)</f>
        <v>6</v>
      </c>
      <c r="B9" t="str">
        <f>IF('Ρυθμίσεις βασικών μετρικών'!C6="","",'Ρυθμίσεις βασικών μετρικών'!C6)</f>
        <v>ΚΑΘΑΡΟ ΚΕΡΔΟΣ</v>
      </c>
      <c r="C9">
        <f ca="1">IFERROR(INDEX('Εισαγωγή οικονομικών δεδομένων'!$B$6:$I$30,$A9,C$6),NA())</f>
        <v>54761.074999999997</v>
      </c>
      <c r="D9">
        <f ca="1">IFERROR(INDEX('Εισαγωγή οικονομικών δεδομένων'!$B$6:$I$30,$A9,D$6),NA())</f>
        <v>55860.81</v>
      </c>
      <c r="E9">
        <f ca="1">IFERROR(INDEX('Εισαγωγή οικονομικών δεδομένων'!$B$6:$I$30,$A9,E$6),NA())</f>
        <v>59747.95</v>
      </c>
      <c r="F9">
        <f ca="1">IFERROR(INDEX('Εισαγωγή οικονομικών δεδομένων'!$B$6:$I$30,$A9,F$6),NA())</f>
        <v>61483.59</v>
      </c>
      <c r="G9">
        <f ca="1">IFERROR(INDEX('Εισαγωγή οικονομικών δεδομένων'!$B$6:$I$30,$A9,G$6),NA())</f>
        <v>66272.100000000006</v>
      </c>
      <c r="H9" s="3">
        <f t="shared" ref="H9:H12" ca="1" si="0">IFERROR(G9/F9-1,"")</f>
        <v>7.7882732612067906E-2</v>
      </c>
    </row>
    <row r="10" spans="1:9" ht="19.5" customHeight="1" x14ac:dyDescent="0.3">
      <c r="A10">
        <f>MATCH(B10,'Εισαγωγή οικονομικών δεδομένων'!$B$6:$B$30,0)</f>
        <v>5</v>
      </c>
      <c r="B10" t="str">
        <f>IF('Ρυθμίσεις βασικών μετρικών'!C7="","",'Ρυθμίσεις βασικών μετρικών'!C7)</f>
        <v>ΤΟΚΟΣ</v>
      </c>
      <c r="C10">
        <f ca="1">IFERROR(INDEX('Εισαγωγή οικονομικών δεδομένων'!$B$6:$I$30,$A10,C$6),NA())</f>
        <v>2745.82</v>
      </c>
      <c r="D10">
        <f ca="1">IFERROR(INDEX('Εισαγωγή οικονομικών δεδομένων'!$B$6:$I$30,$A10,D$6),NA())</f>
        <v>2893.11</v>
      </c>
      <c r="E10">
        <f ca="1">IFERROR(INDEX('Εισαγωγή οικονομικών δεδομένων'!$B$6:$I$30,$A10,E$6),NA())</f>
        <v>3136.12</v>
      </c>
      <c r="F10">
        <f ca="1">IFERROR(INDEX('Εισαγωγή οικονομικών δεδομένων'!$B$6:$I$30,$A10,F$6),NA())</f>
        <v>3148.53</v>
      </c>
      <c r="G10">
        <f ca="1">IFERROR(INDEX('Εισαγωγή οικονομικών δεδομένων'!$B$6:$I$30,$A10,G$6),NA())</f>
        <v>3338.3</v>
      </c>
      <c r="H10" s="3">
        <f t="shared" ca="1" si="0"/>
        <v>6.0272571644545136E-2</v>
      </c>
    </row>
    <row r="11" spans="1:9" ht="19.5" customHeight="1" x14ac:dyDescent="0.3">
      <c r="A11">
        <f>MATCH(B11,'Εισαγωγή οικονομικών δεδομένων'!$B$6:$B$30,0)</f>
        <v>4</v>
      </c>
      <c r="B11" t="str">
        <f>IF('Ρυθμίσεις βασικών μετρικών'!C8="","",'Ρυθμίσεις βασικών μετρικών'!C8)</f>
        <v>ΑΠΟΣΒΕΣΗ</v>
      </c>
      <c r="C11">
        <f ca="1">IFERROR(INDEX('Εισαγωγή οικονομικών δεδομένων'!$B$6:$I$30,$A11,C$6),NA())</f>
        <v>4517.7700000000004</v>
      </c>
      <c r="D11">
        <f ca="1">IFERROR(INDEX('Εισαγωγή οικονομικών δεδομένων'!$B$6:$I$30,$A11,D$6),NA())</f>
        <v>4656.92</v>
      </c>
      <c r="E11">
        <f ca="1">IFERROR(INDEX('Εισαγωγή οικονομικών δεδομένων'!$B$6:$I$30,$A11,E$6),NA())</f>
        <v>4974.21</v>
      </c>
      <c r="F11">
        <f ca="1">IFERROR(INDEX('Εισαγωγή οικονομικών δεδομένων'!$B$6:$I$30,$A11,F$6),NA())</f>
        <v>5024.1099999999997</v>
      </c>
      <c r="G11">
        <f ca="1">IFERROR(INDEX('Εισαγωγή οικονομικών δεδομένων'!$B$6:$I$30,$A11,G$6),NA())</f>
        <v>5068.42</v>
      </c>
      <c r="H11" s="3">
        <f t="shared" ca="1" si="0"/>
        <v>8.8194725035877219E-3</v>
      </c>
    </row>
    <row r="12" spans="1:9" ht="19.5" customHeight="1" x14ac:dyDescent="0.3">
      <c r="A12">
        <f>MATCH(B12,'Εισαγωγή οικονομικών δεδομένων'!$B$6:$B$30,0)</f>
        <v>3</v>
      </c>
      <c r="B12" t="str">
        <f>IF('Ρυθμίσεις βασικών μετρικών'!C9="","",'Ρυθμίσεις βασικών μετρικών'!C9)</f>
        <v>ΚΕΡΔΟΣ ΕΠΙΧΕΙΡΗΣΗΣ</v>
      </c>
      <c r="C12">
        <f ca="1">IFERROR(INDEX('Εισαγωγή οικονομικών δεδομένων'!$B$6:$I$30,$A12,C$6),NA())</f>
        <v>64207.3</v>
      </c>
      <c r="D12">
        <f ca="1">IFERROR(INDEX('Εισαγωγή οικονομικών δεδομένων'!$B$6:$I$30,$A12,D$6),NA())</f>
        <v>68857.69</v>
      </c>
      <c r="E12">
        <f ca="1">IFERROR(INDEX('Εισαγωγή οικονομικών δεδομένων'!$B$6:$I$30,$A12,E$6),NA())</f>
        <v>75643.25</v>
      </c>
      <c r="F12">
        <f ca="1">IFERROR(INDEX('Εισαγωγή οικονομικών δεδομένων'!$B$6:$I$30,$A12,F$6),NA())</f>
        <v>76755.259999999995</v>
      </c>
      <c r="G12">
        <f ca="1">IFERROR(INDEX('Εισαγωγή οικονομικών δεδομένων'!$B$6:$I$30,$A12,G$6),NA())</f>
        <v>77317.83</v>
      </c>
      <c r="H12" s="3">
        <f t="shared" ca="1" si="0"/>
        <v>7.3293999655530406E-3</v>
      </c>
    </row>
    <row r="13" spans="1:9" ht="17.25" thickBot="1" x14ac:dyDescent="0.35"/>
    <row r="14" spans="1:9" ht="19.5" thickBot="1" x14ac:dyDescent="0.35">
      <c r="B14" s="7" t="s">
        <v>36</v>
      </c>
      <c r="C14" s="7"/>
      <c r="D14" s="7"/>
      <c r="E14" s="7"/>
      <c r="F14" s="7"/>
      <c r="G14" s="7"/>
      <c r="H14" s="7"/>
    </row>
    <row r="15" spans="1:9" ht="19.5" customHeight="1" x14ac:dyDescent="0.3">
      <c r="A15">
        <f>ROWS($B$15:B15)</f>
        <v>1</v>
      </c>
      <c r="B15" t="str">
        <f>IF('Εισαγωγή οικονομικών δεδομένων'!B6=0,"",'Εισαγωγή οικονομικών δεδομένων'!B6)</f>
        <v>ΕΣΟΔΑ</v>
      </c>
      <c r="C15">
        <f ca="1">IF(B15="",NA(),IFERROR(INDEX('Εισαγωγή οικονομικών δεδομένων'!$B$6:$I$30,$A15,C$6),NA()))</f>
        <v>134137.45000000001</v>
      </c>
      <c r="D15">
        <f ca="1">IF(B15="",NA(),IFERROR(INDEX('Εισαγωγή οικονομικών δεδομένων'!$B$6:$I$30,$A15,D$6),NA()))</f>
        <v>142728.38</v>
      </c>
      <c r="E15">
        <f ca="1">IF(B15="",NA(),IFERROR(INDEX('Εισαγωγή οικονομικών δεδομένων'!$B$6:$I$30,$A15,E$6),NA()))</f>
        <v>150687.46</v>
      </c>
      <c r="F15">
        <f ca="1">IF(B15="",NA(),IFERROR(INDEX('Εισαγωγή οικονομικών δεδομένων'!$B$6:$I$30,$A15,F$6),NA()))</f>
        <v>165044.56</v>
      </c>
      <c r="G15">
        <f ca="1">IF(B15="",NA(),IFERROR(INDEX('Εισαγωγή οικονομικών δεδομένων'!$B$6:$I$30,$A15,G$6),NA()))</f>
        <v>180026.63</v>
      </c>
    </row>
    <row r="16" spans="1:9" ht="19.5" customHeight="1" x14ac:dyDescent="0.3">
      <c r="A16">
        <f>ROWS($B$15:B16)</f>
        <v>2</v>
      </c>
      <c r="B16" t="str">
        <f>IF('Εισαγωγή οικονομικών δεδομένων'!B7=0,"",'Εισαγωγή οικονομικών δεδομένων'!B7)</f>
        <v>ΛΕΙΤΟΥΡΓΙΚΑ ΕΞΟΔΑ</v>
      </c>
      <c r="C16">
        <f ca="1">IF(B16="",NA(),IFERROR(INDEX('Εισαγωγή οικονομικών δεδομένων'!$B$6:$I$30,$A16,C$6),NA()))</f>
        <v>70962.31</v>
      </c>
      <c r="D16">
        <f ca="1">IF(B16="",NA(),IFERROR(INDEX('Εισαγωγή οικονομικών δεδομένων'!$B$6:$I$30,$A16,D$6),NA()))</f>
        <v>75924.86</v>
      </c>
      <c r="E16">
        <f ca="1">IF(B16="",NA(),IFERROR(INDEX('Εισαγωγή οικονομικών δεδομένων'!$B$6:$I$30,$A16,E$6),NA()))</f>
        <v>78901.27</v>
      </c>
      <c r="F16">
        <f ca="1">IF(B16="",NA(),IFERROR(INDEX('Εισαγωγή οικονομικών δεδομένων'!$B$6:$I$30,$A16,F$6),NA()))</f>
        <v>81674.37</v>
      </c>
      <c r="G16">
        <f ca="1">IF(B16="",NA(),IFERROR(INDEX('Εισαγωγή οικονομικών δεδομένων'!$B$6:$I$30,$A16,G$6),NA()))</f>
        <v>80883.33</v>
      </c>
    </row>
    <row r="17" spans="1:7" ht="19.5" customHeight="1" x14ac:dyDescent="0.3">
      <c r="A17">
        <f>ROWS($B$15:B17)</f>
        <v>3</v>
      </c>
      <c r="B17" t="str">
        <f>IF('Εισαγωγή οικονομικών δεδομένων'!B8=0,"",'Εισαγωγή οικονομικών δεδομένων'!B8)</f>
        <v>ΚΕΡΔΟΣ ΕΠΙΧΕΙΡΗΣΗΣ</v>
      </c>
      <c r="C17">
        <f ca="1">IF(B17="",NA(),IFERROR(INDEX('Εισαγωγή οικονομικών δεδομένων'!$B$6:$I$30,$A17,C$6),NA()))</f>
        <v>64207.3</v>
      </c>
      <c r="D17">
        <f ca="1">IF(B17="",NA(),IFERROR(INDEX('Εισαγωγή οικονομικών δεδομένων'!$B$6:$I$30,$A17,D$6),NA()))</f>
        <v>68857.69</v>
      </c>
      <c r="E17">
        <f ca="1">IF(B17="",NA(),IFERROR(INDEX('Εισαγωγή οικονομικών δεδομένων'!$B$6:$I$30,$A17,E$6),NA()))</f>
        <v>75643.25</v>
      </c>
      <c r="F17">
        <f ca="1">IF(B17="",NA(),IFERROR(INDEX('Εισαγωγή οικονομικών δεδομένων'!$B$6:$I$30,$A17,F$6),NA()))</f>
        <v>76755.259999999995</v>
      </c>
      <c r="G17">
        <f ca="1">IF(B17="",NA(),IFERROR(INDEX('Εισαγωγή οικονομικών δεδομένων'!$B$6:$I$30,$A17,G$6),NA()))</f>
        <v>77317.83</v>
      </c>
    </row>
    <row r="18" spans="1:7" ht="19.5" customHeight="1" x14ac:dyDescent="0.3">
      <c r="A18">
        <f>ROWS($B$15:B18)</f>
        <v>4</v>
      </c>
      <c r="B18" t="str">
        <f>IF('Εισαγωγή οικονομικών δεδομένων'!B9=0,"",'Εισαγωγή οικονομικών δεδομένων'!B9)</f>
        <v>ΑΠΟΣΒΕΣΗ</v>
      </c>
      <c r="C18">
        <f ca="1">IF(B18="",NA(),IFERROR(INDEX('Εισαγωγή οικονομικών δεδομένων'!$B$6:$I$30,$A18,C$6),NA()))</f>
        <v>4517.7700000000004</v>
      </c>
      <c r="D18">
        <f ca="1">IF(B18="",NA(),IFERROR(INDEX('Εισαγωγή οικονομικών δεδομένων'!$B$6:$I$30,$A18,D$6),NA()))</f>
        <v>4656.92</v>
      </c>
      <c r="E18">
        <f ca="1">IF(B18="",NA(),IFERROR(INDEX('Εισαγωγή οικονομικών δεδομένων'!$B$6:$I$30,$A18,E$6),NA()))</f>
        <v>4974.21</v>
      </c>
      <c r="F18">
        <f ca="1">IF(B18="",NA(),IFERROR(INDEX('Εισαγωγή οικονομικών δεδομένων'!$B$6:$I$30,$A18,F$6),NA()))</f>
        <v>5024.1099999999997</v>
      </c>
      <c r="G18">
        <f ca="1">IF(B18="",NA(),IFERROR(INDEX('Εισαγωγή οικονομικών δεδομένων'!$B$6:$I$30,$A18,G$6),NA()))</f>
        <v>5068.42</v>
      </c>
    </row>
    <row r="19" spans="1:7" ht="19.5" customHeight="1" x14ac:dyDescent="0.3">
      <c r="A19">
        <f>ROWS($B$15:B19)</f>
        <v>5</v>
      </c>
      <c r="B19" t="str">
        <f>IF('Εισαγωγή οικονομικών δεδομένων'!B10=0,"",'Εισαγωγή οικονομικών δεδομένων'!B10)</f>
        <v>ΤΟΚΟΣ</v>
      </c>
      <c r="C19">
        <f ca="1">IF(B19="",NA(),IFERROR(INDEX('Εισαγωγή οικονομικών δεδομένων'!$B$6:$I$30,$A19,C$6),NA()))</f>
        <v>2745.82</v>
      </c>
      <c r="D19">
        <f ca="1">IF(B19="",NA(),IFERROR(INDEX('Εισαγωγή οικονομικών δεδομένων'!$B$6:$I$30,$A19,D$6),NA()))</f>
        <v>2893.11</v>
      </c>
      <c r="E19">
        <f ca="1">IF(B19="",NA(),IFERROR(INDEX('Εισαγωγή οικονομικών δεδομένων'!$B$6:$I$30,$A19,E$6),NA()))</f>
        <v>3136.12</v>
      </c>
      <c r="F19">
        <f ca="1">IF(B19="",NA(),IFERROR(INDEX('Εισαγωγή οικονομικών δεδομένων'!$B$6:$I$30,$A19,F$6),NA()))</f>
        <v>3148.53</v>
      </c>
      <c r="G19">
        <f ca="1">IF(B19="",NA(),IFERROR(INDEX('Εισαγωγή οικονομικών δεδομένων'!$B$6:$I$30,$A19,G$6),NA()))</f>
        <v>3338.3</v>
      </c>
    </row>
    <row r="20" spans="1:7" ht="19.5" customHeight="1" x14ac:dyDescent="0.3">
      <c r="A20">
        <f>ROWS($B$15:B20)</f>
        <v>6</v>
      </c>
      <c r="B20" t="str">
        <f>IF('Εισαγωγή οικονομικών δεδομένων'!B11=0,"",'Εισαγωγή οικονομικών δεδομένων'!B11)</f>
        <v>ΚΑΘΑΡΟ ΚΕΡΔΟΣ</v>
      </c>
      <c r="C20">
        <f ca="1">IF(B20="",NA(),IFERROR(INDEX('Εισαγωγή οικονομικών δεδομένων'!$B$6:$I$30,$A20,C$6),NA()))</f>
        <v>54761.074999999997</v>
      </c>
      <c r="D20">
        <f ca="1">IF(B20="",NA(),IFERROR(INDEX('Εισαγωγή οικονομικών δεδομένων'!$B$6:$I$30,$A20,D$6),NA()))</f>
        <v>55860.81</v>
      </c>
      <c r="E20">
        <f ca="1">IF(B20="",NA(),IFERROR(INDEX('Εισαγωγή οικονομικών δεδομένων'!$B$6:$I$30,$A20,E$6),NA()))</f>
        <v>59747.95</v>
      </c>
      <c r="F20">
        <f ca="1">IF(B20="",NA(),IFERROR(INDEX('Εισαγωγή οικονομικών δεδομένων'!$B$6:$I$30,$A20,F$6),NA()))</f>
        <v>61483.59</v>
      </c>
      <c r="G20">
        <f ca="1">IF(B20="",NA(),IFERROR(INDEX('Εισαγωγή οικονομικών δεδομένων'!$B$6:$I$30,$A20,G$6),NA()))</f>
        <v>66272.100000000006</v>
      </c>
    </row>
    <row r="21" spans="1:7" ht="19.5" customHeight="1" x14ac:dyDescent="0.3">
      <c r="A21">
        <f>ROWS($B$15:B21)</f>
        <v>7</v>
      </c>
      <c r="B21" t="str">
        <f>IF('Εισαγωγή οικονομικών δεδομένων'!B12=0,"",'Εισαγωγή οικονομικών δεδομένων'!B12)</f>
        <v>ΦΟΡΟΣ</v>
      </c>
      <c r="C21">
        <f ca="1">IF(B21="",NA(),IFERROR(INDEX('Εισαγωγή οικονομικών δεδομένων'!$B$6:$I$30,$A21,C$6),NA()))</f>
        <v>23920.54</v>
      </c>
      <c r="D21">
        <f ca="1">IF(B21="",NA(),IFERROR(INDEX('Εισαγωγή οικονομικών δεδομένων'!$B$6:$I$30,$A21,D$6),NA()))</f>
        <v>25576.74</v>
      </c>
      <c r="E21">
        <f ca="1">IF(B21="",NA(),IFERROR(INDEX('Εισαγωγή οικονομικών δεδομένων'!$B$6:$I$30,$A21,E$6),NA()))</f>
        <v>27498.86</v>
      </c>
      <c r="F21">
        <f ca="1">IF(B21="",NA(),IFERROR(INDEX('Εισαγωγή οικονομικών δεδομένων'!$B$6:$I$30,$A21,F$6),NA()))</f>
        <v>28335.67</v>
      </c>
      <c r="G21">
        <f ca="1">IF(B21="",NA(),IFERROR(INDEX('Εισαγωγή οικονομικών δεδομένων'!$B$6:$I$30,$A21,G$6),NA()))</f>
        <v>29424.53</v>
      </c>
    </row>
    <row r="22" spans="1:7" ht="19.5" customHeight="1" x14ac:dyDescent="0.3">
      <c r="A22">
        <f>ROWS($B$15:B22)</f>
        <v>8</v>
      </c>
      <c r="B22" t="str">
        <f>IF('Εισαγωγή οικονομικών δεδομένων'!B13=0,"",'Εισαγωγή οικονομικών δεδομένων'!B13)</f>
        <v>ΚΕΡΔΗ ΜΕΤΑ ΦΟΡΟΥ</v>
      </c>
      <c r="C22">
        <f ca="1">IF(B22="",NA(),IFERROR(INDEX('Εισαγωγή οικονομικών δεδομένων'!$B$6:$I$30,$A22,C$6),NA()))</f>
        <v>34943.49</v>
      </c>
      <c r="D22">
        <f ca="1">IF(B22="",NA(),IFERROR(INDEX('Εισαγωγή οικονομικών δεδομένων'!$B$6:$I$30,$A22,D$6),NA()))</f>
        <v>38418.53</v>
      </c>
      <c r="E22">
        <f ca="1">IF(B22="",NA(),IFERROR(INDEX('Εισαγωγή οικονομικών δεδομένων'!$B$6:$I$30,$A22,E$6),NA()))</f>
        <v>39895.050000000003</v>
      </c>
      <c r="F22">
        <f ca="1">IF(B22="",NA(),IFERROR(INDEX('Εισαγωγή οικονομικών δεδομένων'!$B$6:$I$30,$A22,F$6),NA()))</f>
        <v>40607.730000000003</v>
      </c>
      <c r="G22">
        <f ca="1">IF(B22="",NA(),IFERROR(INDEX('Εισαγωγή οικονομικών δεδομένων'!$B$6:$I$30,$A22,G$6),NA()))</f>
        <v>42438.2</v>
      </c>
    </row>
    <row r="23" spans="1:7" ht="19.5" customHeight="1" x14ac:dyDescent="0.3">
      <c r="A23">
        <f>ROWS($B$15:B23)</f>
        <v>9</v>
      </c>
      <c r="B23" t="str">
        <f>IF('Εισαγωγή οικονομικών δεδομένων'!B14=0,"",'Εισαγωγή οικονομικών δεδομένων'!B14)</f>
        <v>ΜΕΤΡΙΚΟ 1</v>
      </c>
      <c r="C23">
        <f ca="1">IF(B23="",NA(),IFERROR(INDEX('Εισαγωγή οικονομικών δεδομένων'!$B$6:$I$30,$A23,C$6),NA()))</f>
        <v>12.81</v>
      </c>
      <c r="D23">
        <f ca="1">IF(B23="",NA(),IFERROR(INDEX('Εισαγωγή οικονομικών δεδομένων'!$B$6:$I$30,$A23,D$6),NA()))</f>
        <v>13.78</v>
      </c>
      <c r="E23">
        <f ca="1">IF(B23="",NA(),IFERROR(INDEX('Εισαγωγή οικονομικών δεδομένων'!$B$6:$I$30,$A23,E$6),NA()))</f>
        <v>14.29</v>
      </c>
      <c r="F23">
        <f ca="1">IF(B23="",NA(),IFERROR(INDEX('Εισαγωγή οικονομικών δεδομένων'!$B$6:$I$30,$A23,F$6),NA()))</f>
        <v>15.57</v>
      </c>
      <c r="G23">
        <f ca="1">IF(B23="",NA(),IFERROR(INDEX('Εισαγωγή οικονομικών δεδομένων'!$B$6:$I$30,$A23,G$6),NA()))</f>
        <v>16.78</v>
      </c>
    </row>
    <row r="24" spans="1:7" ht="19.5" customHeight="1" x14ac:dyDescent="0.3">
      <c r="A24">
        <f>ROWS($B$15:B24)</f>
        <v>10</v>
      </c>
      <c r="B24" t="str">
        <f>IF('Εισαγωγή οικονομικών δεδομένων'!B15=0,"",'Εισαγωγή οικονομικών δεδομένων'!B15)</f>
        <v>ΜΕΤΡΙΚΟ 2</v>
      </c>
      <c r="C24">
        <f ca="1">IF(B24="",NA(),IFERROR(INDEX('Εισαγωγή οικονομικών δεδομένων'!$B$6:$I$30,$A24,C$6),NA()))</f>
        <v>18.59</v>
      </c>
      <c r="D24">
        <f ca="1">IF(B24="",NA(),IFERROR(INDEX('Εισαγωγή οικονομικών δεδομένων'!$B$6:$I$30,$A24,D$6),NA()))</f>
        <v>19.22</v>
      </c>
      <c r="E24">
        <f ca="1">IF(B24="",NA(),IFERROR(INDEX('Εισαγωγή οικονομικών δεδομένων'!$B$6:$I$30,$A24,E$6),NA()))</f>
        <v>20.170000000000002</v>
      </c>
      <c r="F24">
        <f ca="1">IF(B24="",NA(),IFERROR(INDEX('Εισαγωγή οικονομικών δεδομένων'!$B$6:$I$30,$A24,F$6),NA()))</f>
        <v>20.48</v>
      </c>
      <c r="G24">
        <f ca="1">IF(B24="",NA(),IFERROR(INDEX('Εισαγωγή οικονομικών δεδομένων'!$B$6:$I$30,$A24,G$6),NA()))</f>
        <v>21.84</v>
      </c>
    </row>
    <row r="25" spans="1:7" ht="19.5" customHeight="1" x14ac:dyDescent="0.3">
      <c r="A25">
        <f>ROWS($B$15:B25)</f>
        <v>11</v>
      </c>
      <c r="B25" t="str">
        <f>IF('Εισαγωγή οικονομικών δεδομένων'!B16=0,"",'Εισαγωγή οικονομικών δεδομένων'!B16)</f>
        <v>ΜΕΤΡΙΚΟ 3</v>
      </c>
      <c r="C25">
        <f ca="1">IF(B25="",NA(),IFERROR(INDEX('Εισαγωγή οικονομικών δεδομένων'!$B$6:$I$30,$A25,C$6),NA()))</f>
        <v>20.55</v>
      </c>
      <c r="D25">
        <f ca="1">IF(B25="",NA(),IFERROR(INDEX('Εισαγωγή οικονομικών δεδομένων'!$B$6:$I$30,$A25,D$6),NA()))</f>
        <v>21.87</v>
      </c>
      <c r="E25">
        <f ca="1">IF(B25="",NA(),IFERROR(INDEX('Εισαγωγή οικονομικών δεδομένων'!$B$6:$I$30,$A25,E$6),NA()))</f>
        <v>23.19</v>
      </c>
      <c r="F25">
        <f ca="1">IF(B25="",NA(),IFERROR(INDEX('Εισαγωγή οικονομικών δεδομένων'!$B$6:$I$30,$A25,F$6),NA()))</f>
        <v>24.67</v>
      </c>
      <c r="G25">
        <f ca="1">IF(B25="",NA(),IFERROR(INDEX('Εισαγωγή οικονομικών δεδομένων'!$B$6:$I$30,$A25,G$6),NA()))</f>
        <v>26.39</v>
      </c>
    </row>
    <row r="26" spans="1:7" ht="19.5" customHeight="1" x14ac:dyDescent="0.3">
      <c r="A26">
        <f>ROWS($B$15:B26)</f>
        <v>12</v>
      </c>
      <c r="B26" t="str">
        <f>IF('Εισαγωγή οικονομικών δεδομένων'!B17=0,"",'Εισαγωγή οικονομικών δεδομένων'!B17)</f>
        <v>ΜΕΤΡΙΚΟ 4</v>
      </c>
      <c r="C26">
        <f ca="1">IF(B26="",NA(),IFERROR(INDEX('Εισαγωγή οικονομικών δεδομένων'!$B$6:$I$30,$A26,C$6),NA()))</f>
        <v>12.21</v>
      </c>
      <c r="D26">
        <f ca="1">IF(B26="",NA(),IFERROR(INDEX('Εισαγωγή οικονομικών δεδομένων'!$B$6:$I$30,$A26,D$6),NA()))</f>
        <v>12.59</v>
      </c>
      <c r="E26">
        <f ca="1">IF(B26="",NA(),IFERROR(INDEX('Εισαγωγή οικονομικών δεδομένων'!$B$6:$I$30,$A26,E$6),NA()))</f>
        <v>13.7</v>
      </c>
      <c r="F26">
        <f ca="1">IF(B26="",NA(),IFERROR(INDEX('Εισαγωγή οικονομικών δεδομένων'!$B$6:$I$30,$A26,F$6),NA()))</f>
        <v>13.76</v>
      </c>
      <c r="G26">
        <f ca="1">IF(B26="",NA(),IFERROR(INDEX('Εισαγωγή οικονομικών δεδομένων'!$B$6:$I$30,$A26,G$6),NA()))</f>
        <v>14.59</v>
      </c>
    </row>
    <row r="27" spans="1:7" ht="19.5" customHeight="1" x14ac:dyDescent="0.3">
      <c r="A27">
        <f>ROWS($B$15:B27)</f>
        <v>13</v>
      </c>
      <c r="B27" t="str">
        <f>IF('Εισαγωγή οικονομικών δεδομένων'!B18=0,"",'Εισαγωγή οικονομικών δεδομένων'!B18)</f>
        <v>ΜΕΤΡΙΚΟ 5</v>
      </c>
      <c r="C27">
        <f ca="1">IF(B27="",NA(),IFERROR(INDEX('Εισαγωγή οικονομικών δεδομένων'!$B$6:$I$30,$A27,C$6),NA()))</f>
        <v>0.79</v>
      </c>
      <c r="D27">
        <f ca="1">IF(B27="",NA(),IFERROR(INDEX('Εισαγωγή οικονομικών δεδομένων'!$B$6:$I$30,$A27,D$6),NA()))</f>
        <v>0.85</v>
      </c>
      <c r="E27">
        <f ca="1">IF(B27="",NA(),IFERROR(INDEX('Εισαγωγή οικονομικών δεδομένων'!$B$6:$I$30,$A27,E$6),NA()))</f>
        <v>0.89</v>
      </c>
      <c r="F27">
        <f ca="1">IF(B27="",NA(),IFERROR(INDEX('Εισαγωγή οικονομικών δεδομένων'!$B$6:$I$30,$A27,F$6),NA()))</f>
        <v>0.91</v>
      </c>
      <c r="G27">
        <f ca="1">IF(B27="",NA(),IFERROR(INDEX('Εισαγωγή οικονομικών δεδομένων'!$B$6:$I$30,$A27,G$6),NA()))</f>
        <v>1</v>
      </c>
    </row>
    <row r="28" spans="1:7" ht="19.5" customHeight="1" x14ac:dyDescent="0.3">
      <c r="A28">
        <f>ROWS($B$15:B28)</f>
        <v>14</v>
      </c>
      <c r="B28" t="str">
        <f>IF('Εισαγωγή οικονομικών δεδομένων'!B19=0,"",'Εισαγωγή οικονομικών δεδομένων'!B19)</f>
        <v>ΜΕΤΡΙΚΟ 6</v>
      </c>
      <c r="C28">
        <f ca="1">IF(B28="",NA(),IFERROR(INDEX('Εισαγωγή οικονομικών δεδομένων'!$B$6:$I$30,$A28,C$6),NA()))</f>
        <v>0.25</v>
      </c>
      <c r="D28">
        <f ca="1">IF(B28="",NA(),IFERROR(INDEX('Εισαγωγή οικονομικών δεδομένων'!$B$6:$I$30,$A28,D$6),NA()))</f>
        <v>0.27</v>
      </c>
      <c r="E28">
        <f ca="1">IF(B28="",NA(),IFERROR(INDEX('Εισαγωγή οικονομικών δεδομένων'!$B$6:$I$30,$A28,E$6),NA()))</f>
        <v>0.28000000000000003</v>
      </c>
      <c r="F28">
        <f ca="1">IF(B28="",NA(),IFERROR(INDEX('Εισαγωγή οικονομικών δεδομένων'!$B$6:$I$30,$A28,F$6),NA()))</f>
        <v>0.28999999999999998</v>
      </c>
      <c r="G28">
        <f ca="1">IF(B28="",NA(),IFERROR(INDEX('Εισαγωγή οικονομικών δεδομένων'!$B$6:$I$30,$A28,G$6),NA()))</f>
        <v>0.3</v>
      </c>
    </row>
    <row r="29" spans="1:7" ht="19.5" customHeight="1" x14ac:dyDescent="0.3">
      <c r="A29">
        <f>ROWS($B$15:B29)</f>
        <v>15</v>
      </c>
      <c r="B29" t="str">
        <f>IF('Εισαγωγή οικονομικών δεδομένων'!B20=0,"",'Εισαγωγή οικονομικών δεδομένων'!B20)</f>
        <v/>
      </c>
      <c r="C29" t="e">
        <f>IF(B29="",NA(),IFERROR(INDEX('Εισαγωγή οικονομικών δεδομένων'!$B$6:$I$30,$A29,C$6),NA()))</f>
        <v>#N/A</v>
      </c>
      <c r="D29" t="e">
        <f>IF(B29="",NA(),IFERROR(INDEX('Εισαγωγή οικονομικών δεδομένων'!$B$6:$I$30,$A29,D$6),NA()))</f>
        <v>#N/A</v>
      </c>
      <c r="E29" t="e">
        <f>IF(B29="",NA(),IFERROR(INDEX('Εισαγωγή οικονομικών δεδομένων'!$B$6:$I$30,$A29,E$6),NA()))</f>
        <v>#N/A</v>
      </c>
      <c r="F29" t="e">
        <f>IF(B29="",NA(),IFERROR(INDEX('Εισαγωγή οικονομικών δεδομένων'!$B$6:$I$30,$A29,F$6),NA()))</f>
        <v>#N/A</v>
      </c>
      <c r="G29" t="e">
        <f>IF(B29="",NA(),IFERROR(INDEX('Εισαγωγή οικονομικών δεδομένων'!$B$6:$I$30,$A29,G$6),NA()))</f>
        <v>#N/A</v>
      </c>
    </row>
    <row r="30" spans="1:7" ht="19.5" customHeight="1" x14ac:dyDescent="0.3">
      <c r="A30">
        <f>ROWS($B$15:B30)</f>
        <v>16</v>
      </c>
      <c r="B30" t="str">
        <f>IF('Εισαγωγή οικονομικών δεδομένων'!B21=0,"",'Εισαγωγή οικονομικών δεδομένων'!B21)</f>
        <v/>
      </c>
      <c r="C30" t="e">
        <f>IF(B30="",NA(),IFERROR(INDEX('Εισαγωγή οικονομικών δεδομένων'!$B$6:$I$30,$A30,C$6),NA()))</f>
        <v>#N/A</v>
      </c>
      <c r="D30" t="e">
        <f>IF(B30="",NA(),IFERROR(INDEX('Εισαγωγή οικονομικών δεδομένων'!$B$6:$I$30,$A30,D$6),NA()))</f>
        <v>#N/A</v>
      </c>
      <c r="E30" t="e">
        <f>IF(B30="",NA(),IFERROR(INDEX('Εισαγωγή οικονομικών δεδομένων'!$B$6:$I$30,$A30,E$6),NA()))</f>
        <v>#N/A</v>
      </c>
      <c r="F30" t="e">
        <f>IF(B30="",NA(),IFERROR(INDEX('Εισαγωγή οικονομικών δεδομένων'!$B$6:$I$30,$A30,F$6),NA()))</f>
        <v>#N/A</v>
      </c>
      <c r="G30" t="e">
        <f>IF(B30="",NA(),IFERROR(INDEX('Εισαγωγή οικονομικών δεδομένων'!$B$6:$I$30,$A30,G$6),NA()))</f>
        <v>#N/A</v>
      </c>
    </row>
    <row r="31" spans="1:7" ht="19.5" customHeight="1" x14ac:dyDescent="0.3">
      <c r="A31">
        <f>ROWS($B$15:B31)</f>
        <v>17</v>
      </c>
      <c r="B31" t="str">
        <f>IF('Εισαγωγή οικονομικών δεδομένων'!B22=0,"",'Εισαγωγή οικονομικών δεδομένων'!B22)</f>
        <v/>
      </c>
      <c r="C31" t="e">
        <f>IF(B31="",NA(),IFERROR(INDEX('Εισαγωγή οικονομικών δεδομένων'!$B$6:$I$30,$A31,C$6),NA()))</f>
        <v>#N/A</v>
      </c>
      <c r="D31" t="e">
        <f>IF(B31="",NA(),IFERROR(INDEX('Εισαγωγή οικονομικών δεδομένων'!$B$6:$I$30,$A31,D$6),NA()))</f>
        <v>#N/A</v>
      </c>
      <c r="E31" t="e">
        <f>IF(B31="",NA(),IFERROR(INDEX('Εισαγωγή οικονομικών δεδομένων'!$B$6:$I$30,$A31,E$6),NA()))</f>
        <v>#N/A</v>
      </c>
      <c r="F31" t="e">
        <f>IF(B31="",NA(),IFERROR(INDEX('Εισαγωγή οικονομικών δεδομένων'!$B$6:$I$30,$A31,F$6),NA()))</f>
        <v>#N/A</v>
      </c>
      <c r="G31" t="e">
        <f>IF(B31="",NA(),IFERROR(INDEX('Εισαγωγή οικονομικών δεδομένων'!$B$6:$I$30,$A31,G$6),NA()))</f>
        <v>#N/A</v>
      </c>
    </row>
    <row r="32" spans="1:7" ht="19.5" customHeight="1" x14ac:dyDescent="0.3">
      <c r="A32">
        <f>ROWS($B$15:B32)</f>
        <v>18</v>
      </c>
      <c r="B32" t="str">
        <f>IF('Εισαγωγή οικονομικών δεδομένων'!B23=0,"",'Εισαγωγή οικονομικών δεδομένων'!B23)</f>
        <v/>
      </c>
      <c r="C32" t="e">
        <f>IF(B32="",NA(),IFERROR(INDEX('Εισαγωγή οικονομικών δεδομένων'!$B$6:$I$30,$A32,C$6),NA()))</f>
        <v>#N/A</v>
      </c>
      <c r="D32" t="e">
        <f>IF(B32="",NA(),IFERROR(INDEX('Εισαγωγή οικονομικών δεδομένων'!$B$6:$I$30,$A32,D$6),NA()))</f>
        <v>#N/A</v>
      </c>
      <c r="E32" t="e">
        <f>IF(B32="",NA(),IFERROR(INDEX('Εισαγωγή οικονομικών δεδομένων'!$B$6:$I$30,$A32,E$6),NA()))</f>
        <v>#N/A</v>
      </c>
      <c r="F32" t="e">
        <f>IF(B32="",NA(),IFERROR(INDEX('Εισαγωγή οικονομικών δεδομένων'!$B$6:$I$30,$A32,F$6),NA()))</f>
        <v>#N/A</v>
      </c>
      <c r="G32" t="e">
        <f>IF(B32="",NA(),IFERROR(INDEX('Εισαγωγή οικονομικών δεδομένων'!$B$6:$I$30,$A32,G$6),NA()))</f>
        <v>#N/A</v>
      </c>
    </row>
    <row r="33" spans="1:7" ht="19.5" customHeight="1" x14ac:dyDescent="0.3">
      <c r="A33">
        <f>ROWS($B$15:B33)</f>
        <v>19</v>
      </c>
      <c r="B33" t="str">
        <f>IF('Εισαγωγή οικονομικών δεδομένων'!B24=0,"",'Εισαγωγή οικονομικών δεδομένων'!B24)</f>
        <v/>
      </c>
      <c r="C33" t="e">
        <f>IF(B33="",NA(),IFERROR(INDEX('Εισαγωγή οικονομικών δεδομένων'!$B$6:$I$30,$A33,C$6),NA()))</f>
        <v>#N/A</v>
      </c>
      <c r="D33" t="e">
        <f>IF(B33="",NA(),IFERROR(INDEX('Εισαγωγή οικονομικών δεδομένων'!$B$6:$I$30,$A33,D$6),NA()))</f>
        <v>#N/A</v>
      </c>
      <c r="E33" t="e">
        <f>IF(B33="",NA(),IFERROR(INDEX('Εισαγωγή οικονομικών δεδομένων'!$B$6:$I$30,$A33,E$6),NA()))</f>
        <v>#N/A</v>
      </c>
      <c r="F33" t="e">
        <f>IF(B33="",NA(),IFERROR(INDEX('Εισαγωγή οικονομικών δεδομένων'!$B$6:$I$30,$A33,F$6),NA()))</f>
        <v>#N/A</v>
      </c>
      <c r="G33" t="e">
        <f>IF(B33="",NA(),IFERROR(INDEX('Εισαγωγή οικονομικών δεδομένων'!$B$6:$I$30,$A33,G$6),NA()))</f>
        <v>#N/A</v>
      </c>
    </row>
    <row r="34" spans="1:7" ht="19.5" customHeight="1" x14ac:dyDescent="0.3">
      <c r="A34">
        <f>ROWS($B$15:B34)</f>
        <v>20</v>
      </c>
      <c r="B34" t="str">
        <f>IF('Εισαγωγή οικονομικών δεδομένων'!B25=0,"",'Εισαγωγή οικονομικών δεδομένων'!B25)</f>
        <v/>
      </c>
      <c r="C34" t="e">
        <f>IF(B34="",NA(),IFERROR(INDEX('Εισαγωγή οικονομικών δεδομένων'!$B$6:$I$30,$A34,C$6),NA()))</f>
        <v>#N/A</v>
      </c>
      <c r="D34" t="e">
        <f>IF(B34="",NA(),IFERROR(INDEX('Εισαγωγή οικονομικών δεδομένων'!$B$6:$I$30,$A34,D$6),NA()))</f>
        <v>#N/A</v>
      </c>
      <c r="E34" t="e">
        <f>IF(B34="",NA(),IFERROR(INDEX('Εισαγωγή οικονομικών δεδομένων'!$B$6:$I$30,$A34,E$6),NA()))</f>
        <v>#N/A</v>
      </c>
      <c r="F34" t="e">
        <f>IF(B34="",NA(),IFERROR(INDEX('Εισαγωγή οικονομικών δεδομένων'!$B$6:$I$30,$A34,F$6),NA()))</f>
        <v>#N/A</v>
      </c>
      <c r="G34" t="e">
        <f>IF(B34="",NA(),IFERROR(INDEX('Εισαγωγή οικονομικών δεδομένων'!$B$6:$I$30,$A34,G$6),NA()))</f>
        <v>#N/A</v>
      </c>
    </row>
    <row r="35" spans="1:7" ht="19.5" customHeight="1" x14ac:dyDescent="0.3">
      <c r="A35">
        <f>ROWS($B$15:B35)</f>
        <v>21</v>
      </c>
      <c r="B35" t="str">
        <f>IF('Εισαγωγή οικονομικών δεδομένων'!B26=0,"",'Εισαγωγή οικονομικών δεδομένων'!B26)</f>
        <v/>
      </c>
      <c r="C35" t="e">
        <f>IF(B35="",NA(),IFERROR(INDEX('Εισαγωγή οικονομικών δεδομένων'!$B$6:$I$30,$A35,C$6),NA()))</f>
        <v>#N/A</v>
      </c>
      <c r="D35" t="e">
        <f>IF(B35="",NA(),IFERROR(INDEX('Εισαγωγή οικονομικών δεδομένων'!$B$6:$I$30,$A35,D$6),NA()))</f>
        <v>#N/A</v>
      </c>
      <c r="E35" t="e">
        <f>IF(B35="",NA(),IFERROR(INDEX('Εισαγωγή οικονομικών δεδομένων'!$B$6:$I$30,$A35,E$6),NA()))</f>
        <v>#N/A</v>
      </c>
      <c r="F35" t="e">
        <f>IF(B35="",NA(),IFERROR(INDEX('Εισαγωγή οικονομικών δεδομένων'!$B$6:$I$30,$A35,F$6),NA()))</f>
        <v>#N/A</v>
      </c>
      <c r="G35" t="e">
        <f>IF(B35="",NA(),IFERROR(INDEX('Εισαγωγή οικονομικών δεδομένων'!$B$6:$I$30,$A35,G$6),NA()))</f>
        <v>#N/A</v>
      </c>
    </row>
    <row r="36" spans="1:7" ht="19.5" customHeight="1" x14ac:dyDescent="0.3">
      <c r="A36">
        <f>ROWS($B$15:B36)</f>
        <v>22</v>
      </c>
      <c r="B36" t="str">
        <f>IF('Εισαγωγή οικονομικών δεδομένων'!B27=0,"",'Εισαγωγή οικονομικών δεδομένων'!B27)</f>
        <v/>
      </c>
      <c r="C36" t="e">
        <f>IF(B36="",NA(),IFERROR(INDEX('Εισαγωγή οικονομικών δεδομένων'!$B$6:$I$30,$A36,C$6),NA()))</f>
        <v>#N/A</v>
      </c>
      <c r="D36" t="e">
        <f>IF(B36="",NA(),IFERROR(INDEX('Εισαγωγή οικονομικών δεδομένων'!$B$6:$I$30,$A36,D$6),NA()))</f>
        <v>#N/A</v>
      </c>
      <c r="E36" t="e">
        <f>IF(B36="",NA(),IFERROR(INDEX('Εισαγωγή οικονομικών δεδομένων'!$B$6:$I$30,$A36,E$6),NA()))</f>
        <v>#N/A</v>
      </c>
      <c r="F36" t="e">
        <f>IF(B36="",NA(),IFERROR(INDEX('Εισαγωγή οικονομικών δεδομένων'!$B$6:$I$30,$A36,F$6),NA()))</f>
        <v>#N/A</v>
      </c>
      <c r="G36" t="e">
        <f>IF(B36="",NA(),IFERROR(INDEX('Εισαγωγή οικονομικών δεδομένων'!$B$6:$I$30,$A36,G$6),NA()))</f>
        <v>#N/A</v>
      </c>
    </row>
    <row r="37" spans="1:7" ht="19.5" customHeight="1" x14ac:dyDescent="0.3">
      <c r="A37">
        <f>ROWS($B$15:B37)</f>
        <v>23</v>
      </c>
      <c r="B37" t="str">
        <f>IF('Εισαγωγή οικονομικών δεδομένων'!B28=0,"",'Εισαγωγή οικονομικών δεδομένων'!B28)</f>
        <v/>
      </c>
      <c r="C37" t="e">
        <f>IF(B37="",NA(),IFERROR(INDEX('Εισαγωγή οικονομικών δεδομένων'!$B$6:$I$30,$A37,C$6),NA()))</f>
        <v>#N/A</v>
      </c>
      <c r="D37" t="e">
        <f>IF(B37="",NA(),IFERROR(INDEX('Εισαγωγή οικονομικών δεδομένων'!$B$6:$I$30,$A37,D$6),NA()))</f>
        <v>#N/A</v>
      </c>
      <c r="E37" t="e">
        <f>IF(B37="",NA(),IFERROR(INDEX('Εισαγωγή οικονομικών δεδομένων'!$B$6:$I$30,$A37,E$6),NA()))</f>
        <v>#N/A</v>
      </c>
      <c r="F37" t="e">
        <f>IF(B37="",NA(),IFERROR(INDEX('Εισαγωγή οικονομικών δεδομένων'!$B$6:$I$30,$A37,F$6),NA()))</f>
        <v>#N/A</v>
      </c>
      <c r="G37" t="e">
        <f>IF(B37="",NA(),IFERROR(INDEX('Εισαγωγή οικονομικών δεδομένων'!$B$6:$I$30,$A37,G$6),NA()))</f>
        <v>#N/A</v>
      </c>
    </row>
    <row r="38" spans="1:7" ht="19.5" customHeight="1" x14ac:dyDescent="0.3">
      <c r="A38">
        <f>ROWS($B$15:B38)</f>
        <v>24</v>
      </c>
      <c r="B38" t="str">
        <f>IF('Εισαγωγή οικονομικών δεδομένων'!B29=0,"",'Εισαγωγή οικονομικών δεδομένων'!B29)</f>
        <v/>
      </c>
      <c r="C38" t="e">
        <f>IF(B38="",NA(),IFERROR(INDEX('Εισαγωγή οικονομικών δεδομένων'!$B$6:$I$30,$A38,C$6),NA()))</f>
        <v>#N/A</v>
      </c>
      <c r="D38" t="e">
        <f>IF(B38="",NA(),IFERROR(INDEX('Εισαγωγή οικονομικών δεδομένων'!$B$6:$I$30,$A38,D$6),NA()))</f>
        <v>#N/A</v>
      </c>
      <c r="E38" t="e">
        <f>IF(B38="",NA(),IFERROR(INDEX('Εισαγωγή οικονομικών δεδομένων'!$B$6:$I$30,$A38,E$6),NA()))</f>
        <v>#N/A</v>
      </c>
      <c r="F38" t="e">
        <f>IF(B38="",NA(),IFERROR(INDEX('Εισαγωγή οικονομικών δεδομένων'!$B$6:$I$30,$A38,F$6),NA()))</f>
        <v>#N/A</v>
      </c>
      <c r="G38" t="e">
        <f>IF(B38="",NA(),IFERROR(INDEX('Εισαγωγή οικονομικών δεδομένων'!$B$6:$I$30,$A38,G$6),NA()))</f>
        <v>#N/A</v>
      </c>
    </row>
    <row r="39" spans="1:7" ht="19.5" customHeight="1" x14ac:dyDescent="0.3">
      <c r="A39">
        <f>ROWS($B$15:B39)</f>
        <v>25</v>
      </c>
      <c r="B39" t="str">
        <f>IF('Εισαγωγή οικονομικών δεδομένων'!B30=0,"",'Εισαγωγή οικονομικών δεδομένων'!B30)</f>
        <v/>
      </c>
      <c r="C39" t="e">
        <f>IF(B39="",NA(),IFERROR(INDEX('Εισαγωγή οικονομικών δεδομένων'!$B$6:$I$30,$A39,C$6),NA()))</f>
        <v>#N/A</v>
      </c>
      <c r="D39" t="e">
        <f>IF(B39="",NA(),IFERROR(INDEX('Εισαγωγή οικονομικών δεδομένων'!$B$6:$I$30,$A39,D$6),NA()))</f>
        <v>#N/A</v>
      </c>
      <c r="E39" t="e">
        <f>IF(B39="",NA(),IFERROR(INDEX('Εισαγωγή οικονομικών δεδομένων'!$B$6:$I$30,$A39,E$6),NA()))</f>
        <v>#N/A</v>
      </c>
      <c r="F39" t="e">
        <f>IF(B39="",NA(),IFERROR(INDEX('Εισαγωγή οικονομικών δεδομένων'!$B$6:$I$30,$A39,F$6),NA()))</f>
        <v>#N/A</v>
      </c>
      <c r="G39" t="e">
        <f>IF(B39="",NA(),IFERROR(INDEX('Εισαγωγή οικονομικών δεδομένων'!$B$6:$I$30,$A39,G$6),NA()))</f>
        <v>#N/A</v>
      </c>
    </row>
  </sheetData>
  <printOptions horizontalCentered="1"/>
  <pageMargins left="0.25" right="0.25"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4</vt:i4>
      </vt:variant>
      <vt:variant>
        <vt:lpstr>Καθορισμένες περιοχές</vt:lpstr>
      </vt:variant>
      <vt:variant>
        <vt:i4>3</vt:i4>
      </vt:variant>
    </vt:vector>
  </HeadingPairs>
  <TitlesOfParts>
    <vt:vector size="7" baseType="lpstr">
      <vt:lpstr>Οικονομική αναφορά</vt:lpstr>
      <vt:lpstr>Εισαγωγή οικονομικών δεδομένων</vt:lpstr>
      <vt:lpstr>Ρυθμίσεις βασικών μετρικών</vt:lpstr>
      <vt:lpstr>Υπολογισμοί</vt:lpstr>
      <vt:lpstr>'Οικονομική αναφορά'!Print_Area</vt:lpstr>
      <vt:lpstr>SelectedYear</vt:lpstr>
      <vt:lpstr>Έτη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2018-03-21T12:46:39Z</dcterms:created>
  <dcterms:modified xsi:type="dcterms:W3CDTF">2019-05-24T08:19:55Z</dcterms:modified>
</cp:coreProperties>
</file>