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C:\Users\admin\Desktop\"/>
    </mc:Choice>
  </mc:AlternateContent>
  <xr:revisionPtr revIDLastSave="0" documentId="8_{1D10C607-222C-4095-8924-454AD74EA952}" xr6:coauthVersionLast="43" xr6:coauthVersionMax="43" xr10:uidLastSave="{00000000-0000-0000-0000-000000000000}"/>
  <bookViews>
    <workbookView xWindow="-120" yWindow="-120" windowWidth="28320" windowHeight="14400" xr2:uid="{00000000-000D-0000-FFFF-FFFF00000000}"/>
  </bookViews>
  <sheets>
    <sheet name="Μηχανισμός υπολογισμού δανείου" sheetId="1" r:id="rId1"/>
  </sheets>
  <definedNames>
    <definedName name="LoanStartLToday">IF(ΈναρξηΑποπληρωμήςΔανείου&lt;TODAY(),TRUE,FALSE)</definedName>
    <definedName name="_xlnm.Print_Titles" localSheetId="0">'Μηχανισμός υπολογισμού δανείου'!$8:$9</definedName>
    <definedName name="ΑποπληρωμήΕνοπΔανείου">'Μηχανισμός υπολογισμού δανείου'!$L$18</definedName>
    <definedName name="ΈναρξηΑποπληρωμήςΔανείου">'Μηχανισμός υπολογισμού δανείου'!$K$2</definedName>
    <definedName name="ΠοσοστιαίαΜονάδαΕπάνωΚάτω">IF(ΦοιτητικάΔάνεια[[#Totals],[ΠΡΟΓΡΑΜΜΑΤΙΣΜΕΝΗ ΠΛΗΡΩΜΗ]]/ΠροβλεπόμενοςΜηνιαίοςΜισθός&gt;=0.08,"Παραπάνω","Παρακάτω")</definedName>
    <definedName name="ΠοσοστόΕισοδήματος">ΦοιτητικάΔάνεια[[#Totals],[ΠΡΟΓΡΑΜΜΑΤΙΣΜΕΝΗ ΠΛΗΡΩΜΗ]]/ΠροβλεπόμενοςΜηνιαίοςΜισθός</definedName>
    <definedName name="ΠοσοστόΜηνιαίουΕισοδήματος">ΦοιτητικάΔάνεια[[#Totals],[Τρέχουσα μηνιαία δόση]]/ΠροβλεπόμενοςΜηνιαίοςΜισθός</definedName>
    <definedName name="ΠροβλεπόμενοςΕτήσιοςΜισθός">'Μηχανισμός υπολογισμού δανείου'!$F$2</definedName>
    <definedName name="ΠροβλεπόμενοςΜηνιαίοςΜισθός">'Μηχανισμός υπολογισμού δανείου'!$L$20</definedName>
    <definedName name="ΣυνδυασμένηΜηνιαίαΔόση">ΦοιτητικάΔάνεια[[#Totals],[Τρέχουσα μηνιαία δόση]]</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1" l="1"/>
  <c r="F10" i="1"/>
  <c r="F11" i="1" l="1"/>
  <c r="I10" i="1" l="1"/>
  <c r="I15" i="1" l="1"/>
  <c r="I11" i="1"/>
  <c r="I13" i="1"/>
  <c r="I12" i="1"/>
  <c r="I14" i="1"/>
  <c r="H12" i="1"/>
  <c r="H13" i="1"/>
  <c r="K12" i="1"/>
  <c r="J12" i="1" s="1"/>
  <c r="K13" i="1"/>
  <c r="L13" i="1" s="1"/>
  <c r="H14" i="1"/>
  <c r="K14" i="1"/>
  <c r="J14" i="1" s="1"/>
  <c r="H15" i="1"/>
  <c r="K15" i="1"/>
  <c r="J15" i="1" s="1"/>
  <c r="L20" i="1"/>
  <c r="E17" i="1"/>
  <c r="D17" i="1"/>
  <c r="D16" i="1"/>
  <c r="K11" i="1"/>
  <c r="L11" i="1" s="1"/>
  <c r="H11" i="1"/>
  <c r="K10" i="1"/>
  <c r="J10" i="1" s="1"/>
  <c r="H10" i="1"/>
  <c r="L14" i="1" l="1"/>
  <c r="L12" i="1"/>
  <c r="J11" i="1"/>
  <c r="L15" i="1"/>
  <c r="J13" i="1"/>
  <c r="I16" i="1"/>
  <c r="E6" i="1" s="1"/>
  <c r="L10" i="1"/>
  <c r="K16" i="1"/>
  <c r="L5" i="1" s="1"/>
  <c r="E5" i="1" l="1"/>
  <c r="L6" i="1"/>
  <c r="J17" i="1"/>
  <c r="J16" i="1"/>
  <c r="L18" i="1" s="1"/>
  <c r="L17" i="1"/>
  <c r="L16" i="1"/>
</calcChain>
</file>

<file path=xl/sharedStrings.xml><?xml version="1.0" encoding="utf-8"?>
<sst xmlns="http://schemas.openxmlformats.org/spreadsheetml/2006/main" count="32" uniqueCount="32">
  <si>
    <t>ΥΠΟΛΟΓΙΣΜΌΣ ΦΟΙΤΗΤΙΚΟΎ ΔΑΝΕΊΟΥ</t>
  </si>
  <si>
    <r>
      <t xml:space="preserve"> Συνιστάται η συνολική μηνιαία δόση του φοιτητικού σας δανείου να μην </t>
    </r>
    <r>
      <rPr>
        <b/>
        <sz val="16"/>
        <color theme="6" tint="-0.499984740745262"/>
        <rFont val="Calibri"/>
        <family val="2"/>
        <scheme val="minor"/>
      </rPr>
      <t>υπερβαίνει το 8%</t>
    </r>
    <r>
      <rPr>
        <sz val="16"/>
        <color theme="6" tint="-0.499984740745262"/>
        <rFont val="Calibri"/>
        <family val="2"/>
        <scheme val="minor"/>
      </rPr>
      <t xml:space="preserve"> του ετήσιου μισθού σας κατά το πρώτο έτος εργασίας σας.</t>
    </r>
  </si>
  <si>
    <t>Οι συνολικές τρέχουσες υποχρεώσεις σου ως προς τις μηνιαίες καταβολές είναι:</t>
  </si>
  <si>
    <t>Ποσοστό τρέχοντος μηνιαίου εισοδήματος:</t>
  </si>
  <si>
    <t>ΓΕΝΙΚΈΣ ΛΕΠΤΟΜΈΡΕΙΕΣ ΔΑΝΕΊΟΥ</t>
  </si>
  <si>
    <t>Αριθμ. δανείου</t>
  </si>
  <si>
    <t>10998M88</t>
  </si>
  <si>
    <t>20987N87</t>
  </si>
  <si>
    <t>Σύνολα</t>
  </si>
  <si>
    <t>Μέσοι όροι</t>
  </si>
  <si>
    <t>Συνολική ενοποιημένη εξόφληση δανείου:</t>
  </si>
  <si>
    <t>Εκτιμώμενο μηνιαίο εισόδημα μετά την αποφοίτηση:</t>
  </si>
  <si>
    <t>Δανειστής</t>
  </si>
  <si>
    <t>Δανειστής 1</t>
  </si>
  <si>
    <t>Δανειστής 2</t>
  </si>
  <si>
    <t>Τριγωνικό βέλος προς τα δεξιά που υποδεικνύει τον εκτιμώμενο ετήσιο μισθό βρίσκεται σε αυτό το κελί.</t>
  </si>
  <si>
    <t>Ποσό δανείου</t>
  </si>
  <si>
    <t>Ετήσιο
Επιτόκιο</t>
  </si>
  <si>
    <t>Εκτιμώμενος ετήσιος μισθός μετά την αποφοίτηση</t>
  </si>
  <si>
    <t>ΔΕΔΟΜΈΝΑ ΕΞΌΦΛΗΣΗΣ ΔΑΝΕΊΟΥ</t>
  </si>
  <si>
    <t>Ημερομηνία έναρξης</t>
  </si>
  <si>
    <t>Διάρκεια (Έτη)</t>
  </si>
  <si>
    <t>Η συνολική προβλεπόμενη μηνιαία πληρωμή σας είναι:</t>
  </si>
  <si>
    <t xml:space="preserve">  Ποσοστό προβλεπόμενου μηνιαίου εισοδήματος:</t>
  </si>
  <si>
    <t>Ημερομηνία λήξης</t>
  </si>
  <si>
    <t>Τριγωνικό βέλος προς τα δεξιά που υποδεικνύει την ημερομηνία που θα ξεκινήσετε να αποπληρώνετε τα δάνεια βρίσκεται σε αυτό το κελί.</t>
  </si>
  <si>
    <t>ΣΤΟΙΧΕΊΑ ΠΛΗΡΩΜΉΣ</t>
  </si>
  <si>
    <t>Τρέχουσα μηνιαία δόση</t>
  </si>
  <si>
    <t>Συνολικός
Τόκος</t>
  </si>
  <si>
    <t>Ημερομηνία που θα ξεκινήσετε να αποπληρώνετε τα δάνεια</t>
  </si>
  <si>
    <t>ΠΡΟΓΡΑΜΜΑΤΙΣΜΕΝΗ ΠΛΗΡΩΜΗ</t>
  </si>
  <si>
    <t>Ετήσια Πληρωμή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</si>
</sst>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164" formatCode="_(* #,##0_);_(* \(#,##0\);_(* &quot;-&quot;_);_(@_)"/>
    <numFmt numFmtId="165" formatCode="_(* #,##0.00_);_(* \(#,##0.00\);_(* &quot;-&quot;??_);_(@_)"/>
    <numFmt numFmtId="166" formatCode="#,##0.00\ &quot;€&quot;"/>
    <numFmt numFmtId="167" formatCode="#,##0\ &quot;€&quot;"/>
  </numFmts>
  <fonts count="29" x14ac:knownFonts="1">
    <font>
      <sz val="11"/>
      <color theme="3"/>
      <name val="Calibri"/>
      <family val="2"/>
      <scheme val="minor"/>
    </font>
    <font>
      <sz val="11"/>
      <color theme="1"/>
      <name val="Calibri"/>
      <family val="2"/>
      <scheme val="minor"/>
    </font>
    <font>
      <b/>
      <sz val="11"/>
      <color theme="0"/>
      <name val="Calibri"/>
      <family val="2"/>
      <scheme val="major"/>
    </font>
    <font>
      <sz val="11"/>
      <color theme="0"/>
      <name val="Calibri"/>
      <family val="2"/>
      <scheme val="major"/>
    </font>
    <font>
      <b/>
      <sz val="14"/>
      <color theme="3"/>
      <name val="Calibri"/>
      <family val="2"/>
      <scheme val="minor"/>
    </font>
    <font>
      <b/>
      <sz val="29"/>
      <color theme="0"/>
      <name val="Calibri"/>
      <family val="2"/>
      <scheme val="major"/>
    </font>
    <font>
      <b/>
      <sz val="17"/>
      <color theme="3"/>
      <name val="Calibri"/>
      <family val="2"/>
      <scheme val="minor"/>
    </font>
    <font>
      <b/>
      <sz val="18"/>
      <color theme="0"/>
      <name val="Calibri"/>
      <family val="2"/>
      <scheme val="major"/>
    </font>
    <font>
      <b/>
      <sz val="11"/>
      <color theme="3"/>
      <name val="Calibri"/>
      <family val="2"/>
      <scheme val="minor"/>
    </font>
    <font>
      <b/>
      <sz val="11"/>
      <color theme="1"/>
      <name val="Calibri"/>
      <family val="2"/>
      <scheme val="minor"/>
    </font>
    <font>
      <i/>
      <sz val="11"/>
      <color theme="1" tint="0.34998626667073579"/>
      <name val="Calibri"/>
      <family val="2"/>
      <scheme val="minor"/>
    </font>
    <font>
      <b/>
      <sz val="16"/>
      <color theme="6" tint="-0.24994659260841701"/>
      <name val="Calibri"/>
      <family val="2"/>
      <scheme val="minor"/>
    </font>
    <font>
      <b/>
      <sz val="16"/>
      <color theme="6" tint="-0.499984740745262"/>
      <name val="Calibri"/>
      <family val="2"/>
      <scheme val="minor"/>
    </font>
    <font>
      <sz val="16"/>
      <color theme="6" tint="-0.499984740745262"/>
      <name val="Calibri"/>
      <family val="2"/>
      <scheme val="minor"/>
    </font>
    <font>
      <b/>
      <sz val="14"/>
      <color theme="6" tint="-0.499984740745262"/>
      <name val="Calibri"/>
      <family val="2"/>
      <scheme val="minor"/>
    </font>
    <font>
      <b/>
      <sz val="39"/>
      <color theme="6" tint="-0.499984740745262"/>
      <name val="Calibri"/>
      <family val="2"/>
      <scheme val="major"/>
    </font>
    <font>
      <sz val="11"/>
      <color theme="0"/>
      <name val="Calibri"/>
      <family val="2"/>
      <scheme val="minor"/>
    </font>
    <font>
      <b/>
      <sz val="30"/>
      <color theme="0"/>
      <name val="Calibri"/>
      <family val="2"/>
      <scheme val="major"/>
    </font>
    <font>
      <sz val="11"/>
      <color theme="3"/>
      <name val="Calibri"/>
      <family val="2"/>
      <scheme val="minor"/>
    </font>
    <font>
      <sz val="16"/>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166" fontId="0" fillId="0" borderId="0"/>
    <xf numFmtId="166" fontId="1" fillId="0" borderId="0" applyFont="0" applyFill="0" applyBorder="0" applyProtection="0">
      <alignment horizontal="left"/>
    </xf>
    <xf numFmtId="10" fontId="1" fillId="0" borderId="0" applyFont="0" applyFill="0" applyBorder="0" applyAlignment="0" applyProtection="0"/>
    <xf numFmtId="0" fontId="5" fillId="2" borderId="0" applyNumberFormat="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8" fillId="0" borderId="3" applyNumberFormat="0" applyFill="0" applyAlignment="0" applyProtection="0"/>
    <xf numFmtId="0" fontId="10" fillId="0" borderId="0" applyNumberFormat="0" applyFill="0" applyBorder="0" applyAlignment="0" applyProtection="0"/>
    <xf numFmtId="0" fontId="9" fillId="0" borderId="4" applyNumberFormat="0" applyFill="0" applyAlignment="0" applyProtection="0"/>
    <xf numFmtId="165" fontId="18" fillId="0" borderId="0" applyFont="0" applyFill="0" applyBorder="0" applyAlignment="0" applyProtection="0"/>
    <xf numFmtId="164" fontId="18" fillId="0" borderId="0" applyFont="0" applyFill="0" applyBorder="0" applyAlignment="0" applyProtection="0"/>
    <xf numFmtId="42" fontId="18" fillId="0" borderId="0" applyFon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7" applyNumberFormat="0" applyAlignment="0" applyProtection="0"/>
    <xf numFmtId="0" fontId="24" fillId="8" borderId="8" applyNumberFormat="0" applyAlignment="0" applyProtection="0"/>
    <xf numFmtId="0" fontId="25" fillId="8" borderId="7" applyNumberFormat="0" applyAlignment="0" applyProtection="0"/>
    <xf numFmtId="0" fontId="26" fillId="0" borderId="9" applyNumberFormat="0" applyFill="0" applyAlignment="0" applyProtection="0"/>
    <xf numFmtId="0" fontId="27" fillId="9" borderId="10" applyNumberFormat="0" applyAlignment="0" applyProtection="0"/>
    <xf numFmtId="0" fontId="28" fillId="0" borderId="0" applyNumberFormat="0" applyFill="0" applyBorder="0" applyAlignment="0" applyProtection="0"/>
    <xf numFmtId="0" fontId="18" fillId="10" borderId="11" applyNumberFormat="0" applyFont="0" applyAlignment="0" applyProtection="0"/>
    <xf numFmtId="0" fontId="1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3">
    <xf numFmtId="166" fontId="0" fillId="0" borderId="0" xfId="0"/>
    <xf numFmtId="166" fontId="0" fillId="0" borderId="0" xfId="0" applyFont="1" applyFill="1" applyBorder="1"/>
    <xf numFmtId="166" fontId="0" fillId="0" borderId="0" xfId="0" applyFont="1" applyFill="1" applyBorder="1" applyAlignment="1">
      <alignment horizontal="center" wrapText="1"/>
    </xf>
    <xf numFmtId="0" fontId="0" fillId="0" borderId="0" xfId="0" applyNumberFormat="1" applyFont="1" applyFill="1" applyBorder="1" applyAlignment="1">
      <alignment horizontal="left" indent="1"/>
    </xf>
    <xf numFmtId="166" fontId="0" fillId="0" borderId="0" xfId="0" applyFill="1"/>
    <xf numFmtId="166" fontId="0" fillId="0" borderId="1" xfId="0" applyFont="1" applyFill="1" applyBorder="1" applyAlignment="1">
      <alignment horizontal="center" wrapText="1"/>
    </xf>
    <xf numFmtId="166" fontId="0" fillId="0" borderId="2" xfId="0" applyFont="1" applyFill="1" applyBorder="1" applyAlignment="1">
      <alignment horizontal="center" wrapText="1"/>
    </xf>
    <xf numFmtId="0" fontId="0" fillId="0" borderId="0" xfId="0" applyNumberFormat="1" applyFill="1"/>
    <xf numFmtId="166" fontId="2" fillId="3" borderId="0" xfId="0" applyFont="1" applyFill="1" applyBorder="1" applyAlignment="1">
      <alignment horizontal="left" vertical="center" indent="1"/>
    </xf>
    <xf numFmtId="166" fontId="2" fillId="3" borderId="0" xfId="0" applyFont="1" applyFill="1" applyBorder="1" applyAlignment="1">
      <alignment vertical="center"/>
    </xf>
    <xf numFmtId="10" fontId="2" fillId="3" borderId="1" xfId="2" applyNumberFormat="1" applyFont="1" applyFill="1" applyBorder="1" applyAlignment="1">
      <alignment horizontal="center" vertical="center"/>
    </xf>
    <xf numFmtId="10" fontId="2" fillId="3" borderId="0" xfId="2" applyNumberFormat="1" applyFont="1" applyFill="1" applyBorder="1" applyAlignment="1">
      <alignment horizontal="center" vertical="center"/>
    </xf>
    <xf numFmtId="10" fontId="14" fillId="0" borderId="0" xfId="2" applyNumberFormat="1" applyFont="1" applyFill="1" applyAlignment="1">
      <alignment horizontal="left" vertical="top" indent="2"/>
    </xf>
    <xf numFmtId="166" fontId="0" fillId="0" borderId="5" xfId="0" applyFill="1" applyBorder="1"/>
    <xf numFmtId="0" fontId="6" fillId="0" borderId="5" xfId="4" applyFill="1" applyBorder="1" applyAlignment="1">
      <alignment horizontal="right"/>
    </xf>
    <xf numFmtId="0" fontId="6" fillId="0" borderId="5" xfId="4" applyFill="1" applyBorder="1" applyAlignment="1">
      <alignment horizontal="center"/>
    </xf>
    <xf numFmtId="166" fontId="18" fillId="0" borderId="0" xfId="0" applyFont="1" applyFill="1" applyBorder="1" applyAlignment="1">
      <alignment horizontal="left" vertical="center" indent="1"/>
    </xf>
    <xf numFmtId="166" fontId="18" fillId="0" borderId="0" xfId="0" applyFont="1" applyFill="1" applyBorder="1" applyAlignment="1">
      <alignment vertical="center"/>
    </xf>
    <xf numFmtId="10" fontId="18" fillId="0" borderId="1" xfId="0" applyNumberFormat="1" applyFont="1" applyFill="1" applyBorder="1" applyAlignment="1">
      <alignment horizontal="center" vertical="center"/>
    </xf>
    <xf numFmtId="166" fontId="0" fillId="0" borderId="0" xfId="0" applyFill="1" applyAlignment="1"/>
    <xf numFmtId="0" fontId="4" fillId="0" borderId="0" xfId="0" applyNumberFormat="1" applyFont="1" applyFill="1" applyAlignment="1"/>
    <xf numFmtId="0" fontId="4" fillId="0" borderId="0" xfId="2" applyNumberFormat="1" applyFont="1" applyFill="1" applyAlignment="1">
      <alignment vertical="top"/>
    </xf>
    <xf numFmtId="166" fontId="19" fillId="0" borderId="0" xfId="0" applyFont="1" applyFill="1" applyAlignment="1">
      <alignment vertical="center"/>
    </xf>
    <xf numFmtId="0" fontId="18" fillId="0" borderId="2" xfId="0" applyNumberFormat="1" applyFont="1" applyFill="1" applyBorder="1" applyAlignment="1">
      <alignment horizontal="center" vertical="center"/>
    </xf>
    <xf numFmtId="166" fontId="18" fillId="0" borderId="0" xfId="0" applyFont="1" applyFill="1" applyBorder="1" applyAlignment="1">
      <alignment horizontal="center" vertical="center"/>
    </xf>
    <xf numFmtId="166" fontId="18" fillId="0" borderId="1" xfId="0" applyFont="1" applyFill="1" applyBorder="1" applyAlignment="1">
      <alignment horizontal="center" vertical="center"/>
    </xf>
    <xf numFmtId="166" fontId="18" fillId="0" borderId="0" xfId="1" applyFont="1" applyFill="1" applyBorder="1" applyAlignment="1">
      <alignment horizontal="right" indent="2"/>
    </xf>
    <xf numFmtId="10" fontId="18" fillId="0" borderId="1" xfId="2" applyFont="1" applyFill="1" applyBorder="1" applyAlignment="1">
      <alignment horizontal="center"/>
    </xf>
    <xf numFmtId="166" fontId="14" fillId="0" borderId="0" xfId="0" applyNumberFormat="1" applyFont="1" applyFill="1" applyAlignment="1">
      <alignment horizontal="left" indent="2"/>
    </xf>
    <xf numFmtId="166" fontId="18" fillId="0" borderId="0" xfId="0" applyNumberFormat="1" applyFont="1" applyFill="1" applyBorder="1" applyAlignment="1">
      <alignment horizontal="right" vertical="center" indent="2"/>
    </xf>
    <xf numFmtId="166" fontId="18" fillId="0" borderId="0" xfId="0" applyNumberFormat="1" applyFont="1" applyFill="1" applyBorder="1" applyAlignment="1">
      <alignment horizontal="right" vertical="center" indent="3"/>
    </xf>
    <xf numFmtId="166" fontId="18" fillId="0" borderId="0" xfId="0" applyNumberFormat="1" applyFont="1" applyFill="1" applyBorder="1" applyAlignment="1">
      <alignment horizontal="right" vertical="center" indent="4"/>
    </xf>
    <xf numFmtId="166" fontId="2" fillId="3" borderId="0" xfId="0" applyNumberFormat="1" applyFont="1" applyFill="1" applyBorder="1" applyAlignment="1">
      <alignment horizontal="right" vertical="center" indent="2"/>
    </xf>
    <xf numFmtId="166" fontId="3" fillId="3" borderId="0" xfId="0" applyNumberFormat="1" applyFont="1" applyFill="1" applyBorder="1" applyAlignment="1">
      <alignment vertical="center"/>
    </xf>
    <xf numFmtId="166" fontId="2" fillId="3" borderId="0" xfId="0" applyNumberFormat="1" applyFont="1" applyFill="1" applyBorder="1" applyAlignment="1">
      <alignment vertical="center"/>
    </xf>
    <xf numFmtId="166" fontId="0" fillId="0" borderId="0" xfId="1" applyFont="1" applyFill="1" applyBorder="1" applyAlignment="1">
      <alignment horizontal="right" indent="2"/>
    </xf>
    <xf numFmtId="166" fontId="0" fillId="0" borderId="0" xfId="1" applyFont="1" applyFill="1" applyBorder="1" applyAlignment="1">
      <alignment horizontal="right" indent="4"/>
    </xf>
    <xf numFmtId="166" fontId="0" fillId="0" borderId="0" xfId="1" applyFont="1" applyFill="1" applyBorder="1" applyAlignment="1">
      <alignment horizontal="right" indent="3"/>
    </xf>
    <xf numFmtId="14" fontId="0" fillId="0" borderId="0" xfId="0" applyNumberFormat="1" applyAlignment="1">
      <alignment horizontal="center"/>
    </xf>
    <xf numFmtId="166" fontId="0" fillId="0" borderId="0" xfId="0" applyAlignment="1">
      <alignment horizontal="center"/>
    </xf>
    <xf numFmtId="166" fontId="0" fillId="0" borderId="0" xfId="0" applyAlignment="1">
      <alignment horizontal="left"/>
    </xf>
    <xf numFmtId="166" fontId="0" fillId="0" borderId="0" xfId="0" applyAlignment="1">
      <alignment horizontal="left" indent="1"/>
    </xf>
    <xf numFmtId="0" fontId="6" fillId="0" borderId="0" xfId="4" applyFill="1" applyBorder="1" applyAlignment="1">
      <alignment horizontal="right"/>
    </xf>
    <xf numFmtId="166" fontId="12" fillId="0" borderId="0" xfId="0" applyNumberFormat="1" applyFont="1" applyAlignment="1"/>
    <xf numFmtId="0" fontId="6" fillId="0" borderId="0" xfId="4" applyFill="1" applyAlignment="1">
      <alignment horizontal="right"/>
    </xf>
    <xf numFmtId="166" fontId="14" fillId="0" borderId="0" xfId="0" applyNumberFormat="1" applyFont="1" applyFill="1" applyAlignment="1">
      <alignment horizontal="left" indent="3"/>
    </xf>
    <xf numFmtId="10" fontId="14" fillId="0" borderId="0" xfId="2" applyNumberFormat="1" applyFont="1" applyFill="1" applyAlignment="1">
      <alignment horizontal="left" vertical="top" indent="3"/>
    </xf>
    <xf numFmtId="166" fontId="7" fillId="2" borderId="0" xfId="0" applyFont="1" applyFill="1" applyBorder="1" applyAlignment="1">
      <alignment horizontal="center" vertical="center"/>
    </xf>
    <xf numFmtId="166" fontId="7" fillId="2" borderId="1" xfId="0" applyFont="1" applyFill="1" applyBorder="1" applyAlignment="1">
      <alignment horizontal="center" vertical="center"/>
    </xf>
    <xf numFmtId="166" fontId="7" fillId="2" borderId="0" xfId="0" applyFont="1" applyFill="1" applyAlignment="1">
      <alignment horizontal="center" vertical="center"/>
    </xf>
    <xf numFmtId="166" fontId="7" fillId="2" borderId="2" xfId="0" applyFont="1" applyFill="1" applyBorder="1" applyAlignment="1">
      <alignment horizontal="center" vertical="center"/>
    </xf>
    <xf numFmtId="0" fontId="4" fillId="0" borderId="0" xfId="6" applyFill="1" applyAlignment="1">
      <alignment horizontal="left"/>
    </xf>
    <xf numFmtId="0" fontId="4" fillId="0" borderId="6" xfId="6" applyFill="1" applyBorder="1" applyAlignment="1">
      <alignment horizontal="left" vertical="top"/>
    </xf>
    <xf numFmtId="0" fontId="4" fillId="0" borderId="0" xfId="6" applyFill="1" applyAlignment="1">
      <alignment horizontal="left" indent="3"/>
    </xf>
    <xf numFmtId="0" fontId="4" fillId="0" borderId="0" xfId="6" applyFill="1" applyAlignment="1">
      <alignment horizontal="left" vertical="top" indent="2"/>
    </xf>
    <xf numFmtId="0" fontId="13" fillId="0" borderId="5" xfId="5" applyFont="1" applyFill="1" applyBorder="1" applyAlignment="1">
      <alignment horizontal="left" vertical="center"/>
    </xf>
    <xf numFmtId="166" fontId="0" fillId="0" borderId="6" xfId="0" applyFill="1" applyBorder="1" applyAlignment="1">
      <alignment horizontal="center"/>
    </xf>
    <xf numFmtId="0" fontId="5" fillId="2" borderId="0" xfId="3" applyAlignment="1">
      <alignment horizontal="center" wrapText="1"/>
    </xf>
    <xf numFmtId="167" fontId="15" fillId="0" borderId="0"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66" fontId="16" fillId="0" borderId="0" xfId="0" applyFont="1" applyFill="1" applyAlignment="1">
      <alignment horizontal="center"/>
    </xf>
    <xf numFmtId="0" fontId="17" fillId="0" borderId="0" xfId="0" applyNumberFormat="1" applyFont="1" applyFill="1" applyBorder="1" applyAlignment="1">
      <alignment horizontal="center" vertical="top"/>
    </xf>
    <xf numFmtId="166" fontId="0" fillId="0" borderId="0" xfId="0" applyFill="1" applyBorder="1" applyAlignment="1">
      <alignment horizontal="center" vertical="top"/>
    </xf>
  </cellXfs>
  <cellStyles count="47">
    <cellStyle name="20% - Έμφαση1" xfId="24" builtinId="30" customBuiltin="1"/>
    <cellStyle name="20% - Έμφαση2" xfId="28" builtinId="34" customBuiltin="1"/>
    <cellStyle name="20% - Έμφαση3" xfId="32" builtinId="38" customBuiltin="1"/>
    <cellStyle name="20% - Έμφαση4" xfId="36" builtinId="42" customBuiltin="1"/>
    <cellStyle name="20% - Έμφαση5" xfId="40" builtinId="46" customBuiltin="1"/>
    <cellStyle name="20% - Έμφαση6" xfId="44" builtinId="50" customBuiltin="1"/>
    <cellStyle name="40% - Έμφαση1" xfId="25" builtinId="31" customBuiltin="1"/>
    <cellStyle name="40% - Έμφαση2" xfId="29" builtinId="35" customBuiltin="1"/>
    <cellStyle name="40% - Έμφαση3" xfId="33" builtinId="39" customBuiltin="1"/>
    <cellStyle name="40% - Έμφαση4" xfId="37" builtinId="43" customBuiltin="1"/>
    <cellStyle name="40% - Έμφαση5" xfId="41" builtinId="47" customBuiltin="1"/>
    <cellStyle name="40% - Έμφαση6" xfId="45" builtinId="51" customBuiltin="1"/>
    <cellStyle name="60% - Έμφαση1" xfId="26" builtinId="32" customBuiltin="1"/>
    <cellStyle name="60% - Έμφαση2" xfId="30" builtinId="36" customBuiltin="1"/>
    <cellStyle name="60% - Έμφαση3" xfId="34" builtinId="40" customBuiltin="1"/>
    <cellStyle name="60% - Έμφαση4" xfId="38" builtinId="44" customBuiltin="1"/>
    <cellStyle name="60% - Έμφαση5" xfId="42" builtinId="48" customBuiltin="1"/>
    <cellStyle name="60% - Έμφαση6" xfId="46" builtinId="52" customBuiltin="1"/>
    <cellStyle name="Εισαγωγή" xfId="16" builtinId="20" customBuiltin="1"/>
    <cellStyle name="Έλεγχος κελιού" xfId="20" builtinId="23" customBuiltin="1"/>
    <cellStyle name="Έμφαση1" xfId="23" builtinId="29" customBuiltin="1"/>
    <cellStyle name="Έμφαση2" xfId="27" builtinId="33" customBuiltin="1"/>
    <cellStyle name="Έμφαση3" xfId="31" builtinId="37" customBuiltin="1"/>
    <cellStyle name="Έμφαση4" xfId="35" builtinId="41" customBuiltin="1"/>
    <cellStyle name="Έμφαση5" xfId="39" builtinId="45" customBuiltin="1"/>
    <cellStyle name="Έμφαση6" xfId="43" builtinId="49" customBuiltin="1"/>
    <cellStyle name="Έξοδος" xfId="17" builtinId="21" customBuiltin="1"/>
    <cellStyle name="Επεξηγηματικό κείμενο" xfId="8" builtinId="53" customBuiltin="1"/>
    <cellStyle name="Επικεφαλίδα 1" xfId="5" builtinId="16" customBuiltin="1"/>
    <cellStyle name="Επικεφαλίδα 2" xfId="6" builtinId="17" customBuiltin="1"/>
    <cellStyle name="Επικεφαλίδα 3" xfId="7" builtinId="18" customBuiltin="1"/>
    <cellStyle name="Επικεφαλίδα 4" xfId="4" builtinId="19" customBuiltin="1"/>
    <cellStyle name="Κακό" xfId="14" builtinId="27" customBuiltin="1"/>
    <cellStyle name="Καλό" xfId="13" builtinId="26" customBuiltin="1"/>
    <cellStyle name="Κανονικό" xfId="0" builtinId="0" customBuiltin="1"/>
    <cellStyle name="Κόμμα" xfId="10" builtinId="3" customBuiltin="1"/>
    <cellStyle name="Κόμμα [0]" xfId="11" builtinId="6" customBuiltin="1"/>
    <cellStyle name="Νόμισμα [0]" xfId="12" builtinId="7" customBuiltin="1"/>
    <cellStyle name="Νομισματική μονάδα" xfId="1" builtinId="4" customBuiltin="1"/>
    <cellStyle name="Ουδέτερο" xfId="15" builtinId="28" customBuiltin="1"/>
    <cellStyle name="Ποσοστό" xfId="2" builtinId="5" customBuiltin="1"/>
    <cellStyle name="Προειδοποιητικό κείμενο" xfId="21" builtinId="11" customBuiltin="1"/>
    <cellStyle name="Σημείωση" xfId="22" builtinId="10" customBuiltin="1"/>
    <cellStyle name="Συνδεδεμένο κελί" xfId="19" builtinId="24" customBuiltin="1"/>
    <cellStyle name="Σύνολο" xfId="9" builtinId="25" customBuiltin="1"/>
    <cellStyle name="Τίτλος" xfId="3" builtinId="15" customBuiltin="1"/>
    <cellStyle name="Υπολογισμός" xfId="18" builtinId="22" customBuiltin="1"/>
  </cellStyles>
  <dxfs count="28">
    <dxf>
      <font>
        <b val="0"/>
        <i val="0"/>
        <strike val="0"/>
        <condense val="0"/>
        <extend val="0"/>
        <outline val="0"/>
        <shadow val="0"/>
        <u val="none"/>
        <vertAlign val="baseline"/>
        <sz val="11"/>
        <color theme="3"/>
        <name val="Calibri"/>
        <family val="2"/>
        <scheme val="minor"/>
      </font>
      <numFmt numFmtId="166" formatCode="#,##0.00\ &quot;€&quot;"/>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family val="2"/>
        <scheme val="minor"/>
      </font>
      <numFmt numFmtId="166" formatCode="#,##0.00\ &quot;€&quot;"/>
      <fill>
        <patternFill patternType="none">
          <fgColor indexed="64"/>
          <bgColor indexed="65"/>
        </patternFill>
      </fill>
      <alignment horizontal="right" vertical="center" textRotation="0" wrapText="0" indent="4" justifyLastLine="0" shrinkToFit="0" readingOrder="0"/>
      <border diagonalUp="0" diagonalDown="0" outline="0">
        <left/>
        <right/>
        <top/>
        <bottom/>
      </border>
    </dxf>
    <dxf>
      <fill>
        <patternFill patternType="none">
          <fgColor indexed="64"/>
          <bgColor auto="1"/>
        </patternFill>
      </fill>
      <alignment horizontal="right" vertical="bottom" textRotation="0" wrapText="0" indent="4" justifyLastLine="0" shrinkToFit="0" readingOrder="0"/>
    </dxf>
    <dxf>
      <font>
        <b val="0"/>
        <i val="0"/>
        <strike val="0"/>
        <condense val="0"/>
        <extend val="0"/>
        <outline val="0"/>
        <shadow val="0"/>
        <u val="none"/>
        <vertAlign val="baseline"/>
        <sz val="11"/>
        <color theme="3"/>
        <name val="Calibri"/>
        <family val="2"/>
        <scheme val="minor"/>
      </font>
      <numFmt numFmtId="166" formatCode="#,##0.00\ &quot;€&quot;"/>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family val="2"/>
        <scheme val="minor"/>
      </font>
      <numFmt numFmtId="166" formatCode="#,##0.00\ &quot;€&quot;"/>
      <fill>
        <patternFill patternType="none">
          <fgColor indexed="64"/>
          <bgColor indexed="65"/>
        </patternFill>
      </fill>
      <alignment horizontal="right" vertical="center" textRotation="0" wrapText="0" indent="3" justifyLastLine="0" shrinkToFit="0" readingOrder="0"/>
      <border diagonalUp="0" diagonalDown="0" outline="0">
        <left/>
        <right/>
        <top/>
        <bottom/>
      </border>
    </dxf>
    <dxf>
      <font>
        <color theme="3"/>
      </font>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numFmt numFmtId="19" formatCode="d/m/yyyy"/>
      <alignment horizontal="center" vertical="bottom" textRotation="0" wrapText="0" indent="0" justifyLastLine="0" shrinkToFit="0" readingOrder="0"/>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alignment horizontal="center" vertical="bottom" textRotation="0" wrapText="0" indent="0" justifyLastLine="0" shrinkToFit="0" readingOrder="0"/>
    </dxf>
    <dxf>
      <font>
        <b val="0"/>
        <i val="0"/>
        <strike val="0"/>
        <condense val="0"/>
        <extend val="0"/>
        <outline val="0"/>
        <shadow val="0"/>
        <u val="none"/>
        <vertAlign val="baseline"/>
        <sz val="11"/>
        <color theme="3"/>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ck">
          <color theme="0"/>
        </left>
        <right/>
        <top/>
        <bottom/>
      </border>
    </dxf>
    <dxf>
      <numFmt numFmtId="19" formatCode="d/m/yyyy"/>
      <alignment horizontal="center" vertical="bottom" textRotation="0" wrapText="0" indent="0" justifyLastLine="0" shrinkToFit="0" readingOrder="0"/>
    </dxf>
    <dxf>
      <font>
        <b val="0"/>
        <i val="0"/>
        <strike val="0"/>
        <condense val="0"/>
        <extend val="0"/>
        <outline val="0"/>
        <shadow val="0"/>
        <u val="none"/>
        <vertAlign val="baseline"/>
        <sz val="11"/>
        <color theme="3"/>
        <name val="Calibri"/>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ont>
        <b val="0"/>
        <i val="0"/>
        <strike val="0"/>
        <outline val="0"/>
        <shadow val="0"/>
        <u val="none"/>
        <vertAlign val="baseline"/>
        <sz val="11"/>
        <color theme="3"/>
        <name val="Calibri"/>
        <family val="2"/>
        <scheme val="minor"/>
      </font>
      <fill>
        <patternFill patternType="none">
          <fgColor indexed="64"/>
          <bgColor auto="1"/>
        </patternFill>
      </fill>
    </dxf>
    <dxf>
      <font>
        <b val="0"/>
        <i val="0"/>
        <strike val="0"/>
        <condense val="0"/>
        <extend val="0"/>
        <outline val="0"/>
        <shadow val="0"/>
        <u val="none"/>
        <vertAlign val="baseline"/>
        <sz val="11"/>
        <color theme="3"/>
        <name val="Calibri"/>
        <family val="2"/>
        <scheme val="minor"/>
      </font>
      <numFmt numFmtId="166" formatCode="#,##0.00\ &quot;€&quot;"/>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font>
        <b val="0"/>
        <i val="0"/>
        <strike val="0"/>
        <outline val="0"/>
        <shadow val="0"/>
        <u val="none"/>
        <vertAlign val="baseline"/>
        <sz val="11"/>
        <color theme="3"/>
        <name val="Calibri"/>
        <family val="2"/>
        <scheme val="minor"/>
      </font>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horizontal="left" vertical="bottom" textRotation="0" wrapText="0" indent="0" justifyLastLine="0" shrinkToFit="0" readingOrder="0"/>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bottom" textRotation="0" wrapText="0" indent="1" justifyLastLine="0" shrinkToFit="0" readingOrder="0"/>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Υπολογισμός φοιτητικού δανείου" pivot="0" count="3" xr9:uid="{00000000-0011-0000-FFFF-FFFF00000000}">
      <tableStyleElement type="wholeTable" dxfId="27"/>
      <tableStyleElement type="headerRow" dxfId="26"/>
      <tableStyleElement type="totalRow"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3162300</xdr:colOff>
      <xdr:row>1</xdr:row>
      <xdr:rowOff>38100</xdr:rowOff>
    </xdr:from>
    <xdr:to>
      <xdr:col>4</xdr:col>
      <xdr:colOff>457200</xdr:colOff>
      <xdr:row>1</xdr:row>
      <xdr:rowOff>762000</xdr:rowOff>
    </xdr:to>
    <xdr:pic>
      <xdr:nvPicPr>
        <xdr:cNvPr id="20" name="Βέλος" descr="Τριγωνικό βέλος που δείχνει προς τα δεξιά">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55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815975</xdr:colOff>
      <xdr:row>1</xdr:row>
      <xdr:rowOff>38100</xdr:rowOff>
    </xdr:from>
    <xdr:to>
      <xdr:col>9</xdr:col>
      <xdr:colOff>193675</xdr:colOff>
      <xdr:row>1</xdr:row>
      <xdr:rowOff>762000</xdr:rowOff>
    </xdr:to>
    <xdr:pic>
      <xdr:nvPicPr>
        <xdr:cNvPr id="21" name="Βέλος" descr="Τριγωνικό βέλος που δείχνει προς τα δεξιά">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8900" y="295275"/>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Βέλος" descr="Τριγωνικό βέλος που δείχνει προς τα δεξιά">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Βέλος" descr="Τριγωνικό βέλος που δείχνει προς τα δεξιά">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Βέλος" descr="Τριγωνικό βέλος που δείχνει προς τα δεξιά">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Βέλος" descr="Τριγωνικό βέλος που δείχνει προς τα δεξιά">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ΦοιτητικάΔάνεια" displayName="ΦοιτητικάΔάνεια" ref="B9:L16" totalsRowCount="1" headerRowDxfId="24" dataDxfId="23" totalsRowDxfId="22">
  <tableColumns count="11">
    <tableColumn id="1" xr3:uid="{00000000-0010-0000-0000-000001000000}" name="Αριθμ. δανείου" totalsRowLabel="Σύνολα" dataDxfId="21" totalsRowDxfId="20" dataCellStyle="Κανονικό"/>
    <tableColumn id="3" xr3:uid="{00000000-0010-0000-0000-000003000000}" name="Δανειστής" dataDxfId="19" totalsRowDxfId="18" dataCellStyle="Κανονικό"/>
    <tableColumn id="6" xr3:uid="{00000000-0010-0000-0000-000006000000}" name="Ποσό δανείου" totalsRowFunction="sum" dataDxfId="17" totalsRowDxfId="16" dataCellStyle="Νομισματική μονάδα"/>
    <tableColumn id="7" xr3:uid="{00000000-0010-0000-0000-000007000000}" name="Ετήσιο_x000a_Επιτόκιο" dataDxfId="15" totalsRowDxfId="14" dataCellStyle="Ποσοστό"/>
    <tableColumn id="4" xr3:uid="{00000000-0010-0000-0000-000004000000}" name="Ημερομηνία έναρξης" dataDxfId="13" totalsRowDxfId="12" dataCellStyle="Κανονικό"/>
    <tableColumn id="9" xr3:uid="{00000000-0010-0000-0000-000009000000}" name="Διάρκεια (Έτη)" dataDxfId="11" totalsRowDxfId="10" dataCellStyle="Κανονικό"/>
    <tableColumn id="5" xr3:uid="{00000000-0010-0000-0000-000005000000}" name="Ημερομηνία λήξης" dataDxfId="9" totalsRowDxfId="8" dataCellStyle="Κανονικό">
      <calculatedColumnFormula>IF(AND(ΦοιτητικάΔάνεια[[#This Row],[Ημερομηνία έναρξης]]&gt;0,ΦοιτητικάΔάνεια[[#This Row],[Διάρκεια (Έτη)]]&gt;0),EDATE(ΦοιτητικάΔάνεια[[#This Row],[Ημερομηνία έναρξης]],ΦοιτητικάΔάνεια[[#This Row],[Διάρκεια (Έτη)]]*12),"")</calculatedColumnFormula>
    </tableColumn>
    <tableColumn id="8" xr3:uid="{00000000-0010-0000-0000-000008000000}" name="Τρέχουσα μηνιαία δόση" totalsRowFunction="sum" dataDxfId="7" totalsRowDxfId="6" dataCellStyle="Νομισματική μονάδα">
      <calculatedColumnFormula>IFERROR(IF(AND(LoanStartLToday,COUNT(ΦοιτητικάΔάνεια[[#This Row],[Ποσό δανείου]:[Διάρκεια (Έτη)]])=4,ΦοιτητικάΔάνεια[[#This Row],[Ημερομηνία έναρξης]]&lt;=TODAY()),PMT(ΦοιτητικάΔάνεια[[#This Row],[Ετήσιο
Επιτόκιο]]/12,ΦοιτητικάΔάνεια[[#This Row],[Διάρκεια (Έτη)]]*12,-ΦοιτητικάΔάνεια[[#This Row],[Ποσό δανείου]],0,0),""),0)</calculatedColumnFormula>
    </tableColumn>
    <tableColumn id="13" xr3:uid="{00000000-0010-0000-0000-00000D000000}" name="Συνολικός_x000a_Τόκος" totalsRowFunction="sum" dataDxfId="5" totalsRowDxfId="4" dataCellStyle="Νομισματική μονάδα">
      <calculatedColumnFormula>IFERROR((ΦοιτητικάΔάνεια[[#This Row],[ΠΡΟΓΡΑΜΜΑΤΙΣΜΕΝΗ ΠΛΗΡΩΜΗ]]*(ΦοιτητικάΔάνεια[[#This Row],[Διάρκεια (Έτη)]]*12))-ΦοιτητικάΔάνεια[[#This Row],[Ποσό δανείου]],"")</calculatedColumnFormula>
    </tableColumn>
    <tableColumn id="11" xr3:uid="{00000000-0010-0000-0000-00000B000000}" name="ΠΡΟΓΡΑΜΜΑΤΙΣΜΕΝΗ ΠΛΗΡΩΜΗ" totalsRowFunction="sum" dataDxfId="3" totalsRowDxfId="2" dataCellStyle="Νομισματική μονάδα">
      <calculatedColumnFormula>IF(COUNTA(ΦοιτητικάΔάνεια[[#This Row],[Ποσό δανείου]:[Διάρκεια (Έτη)]])&lt;&gt;4,"",PMT(ΦοιτητικάΔάνεια[[#This Row],[Ετήσιο
Επιτόκιο]]/12,ΦοιτητικάΔάνεια[[#This Row],[Διάρκεια (Έτη)]]*12,-ΦοιτητικάΔάνεια[[#This Row],[Ποσό δανείου]],0,0))</calculatedColumnFormula>
    </tableColumn>
    <tableColumn id="2" xr3:uid="{00000000-0010-0000-0000-000002000000}" name="Ετήσια Πληρωμή" totalsRowFunction="sum" dataDxfId="1" totalsRowDxfId="0" dataCellStyle="Νομισματική μονάδα">
      <calculatedColumnFormula>IFERROR(ΦοιτητικάΔάνεια[[#This Row],[ΠΡΟΓΡΑΜΜΑΤΙΣΜΕΝΗ ΠΛΗΡΩΜΗ]]*12,"")</calculatedColumnFormula>
    </tableColumn>
  </tableColumns>
  <tableStyleInfo name="Υπολογισμός φοιτητικού δανείου" showFirstColumn="0" showLastColumn="0" showRowStripes="1" showColumnStripes="0"/>
  <extLst>
    <ext xmlns:x14="http://schemas.microsoft.com/office/spreadsheetml/2009/9/main" uri="{504A1905-F514-4f6f-8877-14C23A59335A}">
      <x14:table altTextSummary="Εισαγάγετε αριθμό δανείου, δανειστή, ποσό δανείου, ετήσιο επιτόκιο, ημερομηνία έναρξης και διάρκεια δανείου σε έτη σε αυτόν τον πίνακα. Η ημερομηνία λήξεως, οι τρέχουσες, προγραμματισμένες και ετήσιες δόσεις, το συνολικό ποσό τόκου υπολογίζονται αυτόματα"/>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M21"/>
  <sheetViews>
    <sheetView showGridLines="0" tabSelected="1" zoomScaleNormal="100" workbookViewId="0"/>
  </sheetViews>
  <sheetFormatPr defaultColWidth="9.140625" defaultRowHeight="20.25" customHeight="1" x14ac:dyDescent="0.25"/>
  <cols>
    <col min="1" max="1" width="2.7109375" style="4" customWidth="1"/>
    <col min="2" max="2" width="20.7109375" style="4" customWidth="1"/>
    <col min="3" max="3" width="34.5703125" style="4" customWidth="1"/>
    <col min="4" max="4" width="44.42578125" style="4" customWidth="1"/>
    <col min="5" max="5" width="22.5703125" style="4" customWidth="1"/>
    <col min="6" max="6" width="15.85546875" style="4" customWidth="1"/>
    <col min="7" max="7" width="13" style="4" customWidth="1"/>
    <col min="8" max="8" width="22.85546875" style="4" customWidth="1"/>
    <col min="9" max="9" width="17" style="4" customWidth="1"/>
    <col min="10" max="10" width="18.28515625" style="4" customWidth="1"/>
    <col min="11" max="11" width="16.28515625" style="4" customWidth="1"/>
    <col min="12" max="12" width="40.7109375" style="4" customWidth="1"/>
    <col min="13" max="13" width="2.7109375" style="4" customWidth="1"/>
    <col min="14" max="16384" width="9.140625" style="4"/>
  </cols>
  <sheetData>
    <row r="1" spans="1:13" ht="20.25" customHeight="1" x14ac:dyDescent="0.25">
      <c r="A1" s="7"/>
    </row>
    <row r="2" spans="1:13" ht="72" customHeight="1" x14ac:dyDescent="0.55000000000000004">
      <c r="B2" s="57" t="s">
        <v>0</v>
      </c>
      <c r="C2" s="57"/>
      <c r="D2" s="60" t="s">
        <v>15</v>
      </c>
      <c r="E2" s="60"/>
      <c r="F2" s="58">
        <v>50000</v>
      </c>
      <c r="G2" s="58"/>
      <c r="H2" s="58"/>
      <c r="I2" s="61" t="s">
        <v>25</v>
      </c>
      <c r="J2" s="61"/>
      <c r="K2" s="59">
        <f ca="1">TODAY()-701</f>
        <v>42908</v>
      </c>
      <c r="L2" s="59"/>
    </row>
    <row r="3" spans="1:13" ht="27.75" customHeight="1" x14ac:dyDescent="0.25">
      <c r="B3" s="56"/>
      <c r="C3" s="56"/>
      <c r="D3" s="56"/>
      <c r="E3" s="56"/>
      <c r="F3" s="62" t="s">
        <v>18</v>
      </c>
      <c r="G3" s="62"/>
      <c r="H3" s="62"/>
      <c r="I3" s="56"/>
      <c r="J3" s="56"/>
      <c r="K3" s="62" t="s">
        <v>29</v>
      </c>
      <c r="L3" s="62"/>
    </row>
    <row r="4" spans="1:13" ht="25.5" customHeight="1" x14ac:dyDescent="0.25">
      <c r="B4" s="55" t="s">
        <v>1</v>
      </c>
      <c r="C4" s="55"/>
      <c r="D4" s="55"/>
      <c r="E4" s="55"/>
      <c r="F4" s="55"/>
      <c r="G4" s="55"/>
      <c r="H4" s="55"/>
      <c r="I4" s="55"/>
      <c r="J4" s="55"/>
      <c r="K4" s="55"/>
      <c r="L4" s="55"/>
      <c r="M4" s="22"/>
    </row>
    <row r="5" spans="1:13" ht="32.25" customHeight="1" x14ac:dyDescent="0.3">
      <c r="B5" s="51" t="s">
        <v>2</v>
      </c>
      <c r="C5" s="51"/>
      <c r="D5" s="51"/>
      <c r="E5" s="45">
        <f ca="1">IFERROR(ΦοιτητικάΔάνεια[[#Totals],[Τρέχουσα μηνιαία δόση]],"")</f>
        <v>190.91792743033542</v>
      </c>
      <c r="F5" s="45"/>
      <c r="G5" s="45"/>
      <c r="H5" s="53" t="s">
        <v>22</v>
      </c>
      <c r="I5" s="53"/>
      <c r="J5" s="53"/>
      <c r="K5" s="53"/>
      <c r="L5" s="28">
        <f ca="1">IFERROR(ΦοιτητικάΔάνεια[[#Totals],[ΠΡΟΓΡΑΜΜΑΤΙΣΜΕΝΗ ΠΛΗΡΩΜΗ]],0)</f>
        <v>190.91792743033542</v>
      </c>
      <c r="M5" s="20"/>
    </row>
    <row r="6" spans="1:13" ht="32.25" customHeight="1" x14ac:dyDescent="0.25">
      <c r="B6" s="52" t="s">
        <v>3</v>
      </c>
      <c r="C6" s="52"/>
      <c r="D6" s="52"/>
      <c r="E6" s="46">
        <f ca="1">IFERROR(ΦοιτητικάΔάνεια[[#Totals],[Τρέχουσα μηνιαία δόση]]/ΠροβλεπόμενοςΜηνιαίοςΜισθός,"")</f>
        <v>4.5820302583280501E-2</v>
      </c>
      <c r="F6" s="46"/>
      <c r="G6" s="46"/>
      <c r="H6" s="54" t="s">
        <v>23</v>
      </c>
      <c r="I6" s="54"/>
      <c r="J6" s="54"/>
      <c r="K6" s="54"/>
      <c r="L6" s="12">
        <f ca="1">IFERROR(ΦοιτητικάΔάνεια[[#Totals],[ΠΡΟΓΡΑΜΜΑΤΙΣΜΕΝΗ ΠΛΗΡΩΜΗ]]/ΠροβλεπόμενοςΜηνιαίοςΜισθός,"")</f>
        <v>4.5820302583280501E-2</v>
      </c>
      <c r="M6" s="21"/>
    </row>
    <row r="7" spans="1:13" ht="20.25" customHeight="1" x14ac:dyDescent="0.35">
      <c r="B7" s="13"/>
      <c r="C7" s="13"/>
      <c r="D7" s="14"/>
      <c r="E7" s="15"/>
      <c r="F7" s="13"/>
      <c r="G7" s="13"/>
      <c r="H7" s="13"/>
      <c r="I7" s="13"/>
      <c r="J7" s="13"/>
      <c r="K7" s="13"/>
      <c r="L7" s="13"/>
    </row>
    <row r="8" spans="1:13" ht="23.25" customHeight="1" x14ac:dyDescent="0.25">
      <c r="B8" s="47" t="s">
        <v>4</v>
      </c>
      <c r="C8" s="47"/>
      <c r="D8" s="47"/>
      <c r="E8" s="48"/>
      <c r="F8" s="50" t="s">
        <v>19</v>
      </c>
      <c r="G8" s="47"/>
      <c r="H8" s="48"/>
      <c r="I8" s="47" t="s">
        <v>26</v>
      </c>
      <c r="J8" s="49"/>
      <c r="K8" s="49"/>
      <c r="L8" s="49"/>
    </row>
    <row r="9" spans="1:13" ht="35.1" customHeight="1" x14ac:dyDescent="0.25">
      <c r="B9" s="3" t="s">
        <v>5</v>
      </c>
      <c r="C9" s="1" t="s">
        <v>12</v>
      </c>
      <c r="D9" s="2" t="s">
        <v>16</v>
      </c>
      <c r="E9" s="5" t="s">
        <v>17</v>
      </c>
      <c r="F9" s="6" t="s">
        <v>20</v>
      </c>
      <c r="G9" s="2" t="s">
        <v>21</v>
      </c>
      <c r="H9" s="5" t="s">
        <v>24</v>
      </c>
      <c r="I9" s="2" t="s">
        <v>27</v>
      </c>
      <c r="J9" s="2" t="s">
        <v>28</v>
      </c>
      <c r="K9" s="2" t="s">
        <v>30</v>
      </c>
      <c r="L9" s="2" t="s">
        <v>31</v>
      </c>
    </row>
    <row r="10" spans="1:13" ht="15" x14ac:dyDescent="0.25">
      <c r="B10" s="41" t="s">
        <v>6</v>
      </c>
      <c r="C10" s="40" t="s">
        <v>13</v>
      </c>
      <c r="D10" s="26">
        <v>10000</v>
      </c>
      <c r="E10" s="27">
        <v>0.05</v>
      </c>
      <c r="F10" s="38">
        <f ca="1">DATE(YEAR(TODAY())-2,4,1)</f>
        <v>42826</v>
      </c>
      <c r="G10" s="39">
        <v>10</v>
      </c>
      <c r="H10" s="38">
        <f ca="1">IF(AND(ΦοιτητικάΔάνεια[[#This Row],[Ημερομηνία έναρξης]]&gt;0,ΦοιτητικάΔάνεια[[#This Row],[Διάρκεια (Έτη)]]&gt;0),EDATE(ΦοιτητικάΔάνεια[[#This Row],[Ημερομηνία έναρξης]],ΦοιτητικάΔάνεια[[#This Row],[Διάρκεια (Έτη)]]*12),"")</f>
        <v>46478</v>
      </c>
      <c r="I10" s="37">
        <f ca="1">IFERROR(IF(AND(LoanStartLToday,COUNT(ΦοιτητικάΔάνεια[[#This Row],[Ποσό δανείου]:[Διάρκεια (Έτη)]])=4,ΦοιτητικάΔάνεια[[#This Row],[Ημερομηνία έναρξης]]&lt;=TODAY()),PMT(ΦοιτητικάΔάνεια[[#This Row],[Ετήσιο
Επιτόκιο]]/12,ΦοιτητικάΔάνεια[[#This Row],[Διάρκεια (Έτη)]]*12,-ΦοιτητικάΔάνεια[[#This Row],[Ποσό δανείου]],0,0),""),0)</f>
        <v>106.06551523907524</v>
      </c>
      <c r="J10" s="35">
        <f ca="1">IFERROR((ΦοιτητικάΔάνεια[[#This Row],[ΠΡΟΓΡΑΜΜΑΤΙΣΜΕΝΗ ΠΛΗΡΩΜΗ]]*(ΦοιτητικάΔάνεια[[#This Row],[Διάρκεια (Έτη)]]*12))-ΦοιτητικάΔάνεια[[#This Row],[Ποσό δανείου]],"")</f>
        <v>2727.8618286890287</v>
      </c>
      <c r="K10" s="36">
        <f ca="1">IF(COUNTA(ΦοιτητικάΔάνεια[[#This Row],[Ποσό δανείου]:[Διάρκεια (Έτη)]])&lt;&gt;4,"",PMT(ΦοιτητικάΔάνεια[[#This Row],[Ετήσιο
Επιτόκιο]]/12,ΦοιτητικάΔάνεια[[#This Row],[Διάρκεια (Έτη)]]*12,-ΦοιτητικάΔάνεια[[#This Row],[Ποσό δανείου]],0,0))</f>
        <v>106.06551523907524</v>
      </c>
      <c r="L10" s="35">
        <f ca="1">IFERROR(ΦοιτητικάΔάνεια[[#This Row],[ΠΡΟΓΡΑΜΜΑΤΙΣΜΕΝΗ ΠΛΗΡΩΜΗ]]*12,"")</f>
        <v>1272.7861828689029</v>
      </c>
    </row>
    <row r="11" spans="1:13" ht="15" x14ac:dyDescent="0.25">
      <c r="B11" s="41" t="s">
        <v>7</v>
      </c>
      <c r="C11" s="40" t="s">
        <v>14</v>
      </c>
      <c r="D11" s="26">
        <v>8000</v>
      </c>
      <c r="E11" s="27">
        <v>0.05</v>
      </c>
      <c r="F11" s="38">
        <f ca="1">DATE(YEAR(TODAY()),5,1)</f>
        <v>43586</v>
      </c>
      <c r="G11" s="39">
        <v>10</v>
      </c>
      <c r="H11" s="38">
        <f ca="1">IF(AND(ΦοιτητικάΔάνεια[[#This Row],[Ημερομηνία έναρξης]]&gt;0,ΦοιτητικάΔάνεια[[#This Row],[Διάρκεια (Έτη)]]&gt;0),EDATE(ΦοιτητικάΔάνεια[[#This Row],[Ημερομηνία έναρξης]],ΦοιτητικάΔάνεια[[#This Row],[Διάρκεια (Έτη)]]*12),"")</f>
        <v>47239</v>
      </c>
      <c r="I11" s="37">
        <f ca="1">IFERROR(IF(AND(LoanStartLToday,COUNT(ΦοιτητικάΔάνεια[[#This Row],[Ποσό δανείου]:[Διάρκεια (Έτη)]])=4,ΦοιτητικάΔάνεια[[#This Row],[Ημερομηνία έναρξης]]&lt;=TODAY()),PMT(ΦοιτητικάΔάνεια[[#This Row],[Ετήσιο
Επιτόκιο]]/12,ΦοιτητικάΔάνεια[[#This Row],[Διάρκεια (Έτη)]]*12,-ΦοιτητικάΔάνεια[[#This Row],[Ποσό δανείου]],0,0),""),0)</f>
        <v>84.852412191260186</v>
      </c>
      <c r="J11" s="35">
        <f ca="1">IFERROR((ΦοιτητικάΔάνεια[[#This Row],[ΠΡΟΓΡΑΜΜΑΤΙΣΜΕΝΗ ΠΛΗΡΩΜΗ]]*(ΦοιτητικάΔάνεια[[#This Row],[Διάρκεια (Έτη)]]*12))-ΦοιτητικάΔάνεια[[#This Row],[Ποσό δανείου]],"")</f>
        <v>2182.289462951223</v>
      </c>
      <c r="K11" s="36">
        <f ca="1">IF(COUNTA(ΦοιτητικάΔάνεια[[#This Row],[Ποσό δανείου]:[Διάρκεια (Έτη)]])&lt;&gt;4,"",PMT(ΦοιτητικάΔάνεια[[#This Row],[Ετήσιο
Επιτόκιο]]/12,ΦοιτητικάΔάνεια[[#This Row],[Διάρκεια (Έτη)]]*12,-ΦοιτητικάΔάνεια[[#This Row],[Ποσό δανείου]],0,0))</f>
        <v>84.852412191260186</v>
      </c>
      <c r="L11" s="35">
        <f ca="1">IFERROR(ΦοιτητικάΔάνεια[[#This Row],[ΠΡΟΓΡΑΜΜΑΤΙΣΜΕΝΗ ΠΛΗΡΩΜΗ]]*12,"")</f>
        <v>1018.2289462951222</v>
      </c>
    </row>
    <row r="12" spans="1:13" ht="15" x14ac:dyDescent="0.25">
      <c r="B12" s="41"/>
      <c r="C12" s="40"/>
      <c r="D12" s="26"/>
      <c r="E12" s="27"/>
      <c r="F12" s="38"/>
      <c r="G12" s="39"/>
      <c r="H12" s="38" t="str">
        <f>IF(AND(ΦοιτητικάΔάνεια[[#This Row],[Ημερομηνία έναρξης]]&gt;0,ΦοιτητικάΔάνεια[[#This Row],[Διάρκεια (Έτη)]]&gt;0),EDATE(ΦοιτητικάΔάνεια[[#This Row],[Ημερομηνία έναρξης]],ΦοιτητικάΔάνεια[[#This Row],[Διάρκεια (Έτη)]]*12),"")</f>
        <v/>
      </c>
      <c r="I12" s="37" t="str">
        <f ca="1">IFERROR(IF(AND(LoanStartLToday,COUNT(ΦοιτητικάΔάνεια[[#This Row],[Ποσό δανείου]:[Διάρκεια (Έτη)]])=4,ΦοιτητικάΔάνεια[[#This Row],[Ημερομηνία έναρξης]]&lt;=TODAY()),PMT(ΦοιτητικάΔάνεια[[#This Row],[Ετήσιο
Επιτόκιο]]/12,ΦοιτητικάΔάνεια[[#This Row],[Διάρκεια (Έτη)]]*12,-ΦοιτητικάΔάνεια[[#This Row],[Ποσό δανείου]],0,0),""),0)</f>
        <v/>
      </c>
      <c r="J12" s="35" t="str">
        <f>IFERROR((ΦοιτητικάΔάνεια[[#This Row],[ΠΡΟΓΡΑΜΜΑΤΙΣΜΕΝΗ ΠΛΗΡΩΜΗ]]*(ΦοιτητικάΔάνεια[[#This Row],[Διάρκεια (Έτη)]]*12))-ΦοιτητικάΔάνεια[[#This Row],[Ποσό δανείου]],"")</f>
        <v/>
      </c>
      <c r="K12" s="36" t="str">
        <f>IF(COUNTA(ΦοιτητικάΔάνεια[[#This Row],[Ποσό δανείου]:[Διάρκεια (Έτη)]])&lt;&gt;4,"",PMT(ΦοιτητικάΔάνεια[[#This Row],[Ετήσιο
Επιτόκιο]]/12,ΦοιτητικάΔάνεια[[#This Row],[Διάρκεια (Έτη)]]*12,-ΦοιτητικάΔάνεια[[#This Row],[Ποσό δανείου]],0,0))</f>
        <v/>
      </c>
      <c r="L12" s="35" t="str">
        <f>IFERROR(ΦοιτητικάΔάνεια[[#This Row],[ΠΡΟΓΡΑΜΜΑΤΙΣΜΕΝΗ ΠΛΗΡΩΜΗ]]*12,"")</f>
        <v/>
      </c>
    </row>
    <row r="13" spans="1:13" ht="15" x14ac:dyDescent="0.25">
      <c r="B13" s="41"/>
      <c r="C13" s="40"/>
      <c r="D13" s="26"/>
      <c r="E13" s="27"/>
      <c r="F13" s="38"/>
      <c r="G13" s="39"/>
      <c r="H13" s="38" t="str">
        <f>IF(AND(ΦοιτητικάΔάνεια[[#This Row],[Ημερομηνία έναρξης]]&gt;0,ΦοιτητικάΔάνεια[[#This Row],[Διάρκεια (Έτη)]]&gt;0),EDATE(ΦοιτητικάΔάνεια[[#This Row],[Ημερομηνία έναρξης]],ΦοιτητικάΔάνεια[[#This Row],[Διάρκεια (Έτη)]]*12),"")</f>
        <v/>
      </c>
      <c r="I13" s="37" t="str">
        <f ca="1">IFERROR(IF(AND(LoanStartLToday,COUNT(ΦοιτητικάΔάνεια[[#This Row],[Ποσό δανείου]:[Διάρκεια (Έτη)]])=4,ΦοιτητικάΔάνεια[[#This Row],[Ημερομηνία έναρξης]]&lt;=TODAY()),PMT(ΦοιτητικάΔάνεια[[#This Row],[Ετήσιο
Επιτόκιο]]/12,ΦοιτητικάΔάνεια[[#This Row],[Διάρκεια (Έτη)]]*12,-ΦοιτητικάΔάνεια[[#This Row],[Ποσό δανείου]],0,0),""),0)</f>
        <v/>
      </c>
      <c r="J13" s="35" t="str">
        <f>IFERROR((ΦοιτητικάΔάνεια[[#This Row],[ΠΡΟΓΡΑΜΜΑΤΙΣΜΕΝΗ ΠΛΗΡΩΜΗ]]*(ΦοιτητικάΔάνεια[[#This Row],[Διάρκεια (Έτη)]]*12))-ΦοιτητικάΔάνεια[[#This Row],[Ποσό δανείου]],"")</f>
        <v/>
      </c>
      <c r="K13" s="36" t="str">
        <f>IF(COUNTA(ΦοιτητικάΔάνεια[[#This Row],[Ποσό δανείου]:[Διάρκεια (Έτη)]])&lt;&gt;4,"",PMT(ΦοιτητικάΔάνεια[[#This Row],[Ετήσιο
Επιτόκιο]]/12,ΦοιτητικάΔάνεια[[#This Row],[Διάρκεια (Έτη)]]*12,-ΦοιτητικάΔάνεια[[#This Row],[Ποσό δανείου]],0,0))</f>
        <v/>
      </c>
      <c r="L13" s="35" t="str">
        <f>IFERROR(ΦοιτητικάΔάνεια[[#This Row],[ΠΡΟΓΡΑΜΜΑΤΙΣΜΕΝΗ ΠΛΗΡΩΜΗ]]*12,"")</f>
        <v/>
      </c>
    </row>
    <row r="14" spans="1:13" ht="15" x14ac:dyDescent="0.25">
      <c r="B14" s="41"/>
      <c r="C14" s="40"/>
      <c r="D14" s="26"/>
      <c r="E14" s="27"/>
      <c r="F14" s="38"/>
      <c r="G14" s="39"/>
      <c r="H14" s="38" t="str">
        <f>IF(AND(ΦοιτητικάΔάνεια[[#This Row],[Ημερομηνία έναρξης]]&gt;0,ΦοιτητικάΔάνεια[[#This Row],[Διάρκεια (Έτη)]]&gt;0),EDATE(ΦοιτητικάΔάνεια[[#This Row],[Ημερομηνία έναρξης]],ΦοιτητικάΔάνεια[[#This Row],[Διάρκεια (Έτη)]]*12),"")</f>
        <v/>
      </c>
      <c r="I14" s="37" t="str">
        <f ca="1">IFERROR(IF(AND(LoanStartLToday,COUNT(ΦοιτητικάΔάνεια[[#This Row],[Ποσό δανείου]:[Διάρκεια (Έτη)]])=4,ΦοιτητικάΔάνεια[[#This Row],[Ημερομηνία έναρξης]]&lt;=TODAY()),PMT(ΦοιτητικάΔάνεια[[#This Row],[Ετήσιο
Επιτόκιο]]/12,ΦοιτητικάΔάνεια[[#This Row],[Διάρκεια (Έτη)]]*12,-ΦοιτητικάΔάνεια[[#This Row],[Ποσό δανείου]],0,0),""),0)</f>
        <v/>
      </c>
      <c r="J14" s="35" t="str">
        <f>IFERROR((ΦοιτητικάΔάνεια[[#This Row],[ΠΡΟΓΡΑΜΜΑΤΙΣΜΕΝΗ ΠΛΗΡΩΜΗ]]*(ΦοιτητικάΔάνεια[[#This Row],[Διάρκεια (Έτη)]]*12))-ΦοιτητικάΔάνεια[[#This Row],[Ποσό δανείου]],"")</f>
        <v/>
      </c>
      <c r="K14" s="36" t="str">
        <f>IF(COUNTA(ΦοιτητικάΔάνεια[[#This Row],[Ποσό δανείου]:[Διάρκεια (Έτη)]])&lt;&gt;4,"",PMT(ΦοιτητικάΔάνεια[[#This Row],[Ετήσιο
Επιτόκιο]]/12,ΦοιτητικάΔάνεια[[#This Row],[Διάρκεια (Έτη)]]*12,-ΦοιτητικάΔάνεια[[#This Row],[Ποσό δανείου]],0,0))</f>
        <v/>
      </c>
      <c r="L14" s="35" t="str">
        <f>IFERROR(ΦοιτητικάΔάνεια[[#This Row],[ΠΡΟΓΡΑΜΜΑΤΙΣΜΕΝΗ ΠΛΗΡΩΜΗ]]*12,"")</f>
        <v/>
      </c>
    </row>
    <row r="15" spans="1:13" ht="15" x14ac:dyDescent="0.25">
      <c r="B15" s="41"/>
      <c r="C15" s="40"/>
      <c r="D15" s="26"/>
      <c r="E15" s="27"/>
      <c r="F15" s="38"/>
      <c r="G15" s="39"/>
      <c r="H15" s="38" t="str">
        <f>IF(AND(ΦοιτητικάΔάνεια[[#This Row],[Ημερομηνία έναρξης]]&gt;0,ΦοιτητικάΔάνεια[[#This Row],[Διάρκεια (Έτη)]]&gt;0),EDATE(ΦοιτητικάΔάνεια[[#This Row],[Ημερομηνία έναρξης]],ΦοιτητικάΔάνεια[[#This Row],[Διάρκεια (Έτη)]]*12),"")</f>
        <v/>
      </c>
      <c r="I15" s="37" t="str">
        <f ca="1">IFERROR(IF(AND(LoanStartLToday,COUNT(ΦοιτητικάΔάνεια[[#This Row],[Ποσό δανείου]:[Διάρκεια (Έτη)]])=4,ΦοιτητικάΔάνεια[[#This Row],[Ημερομηνία έναρξης]]&lt;=TODAY()),PMT(ΦοιτητικάΔάνεια[[#This Row],[Ετήσιο
Επιτόκιο]]/12,ΦοιτητικάΔάνεια[[#This Row],[Διάρκεια (Έτη)]]*12,-ΦοιτητικάΔάνεια[[#This Row],[Ποσό δανείου]],0,0),""),0)</f>
        <v/>
      </c>
      <c r="J15" s="35" t="str">
        <f>IFERROR((ΦοιτητικάΔάνεια[[#This Row],[ΠΡΟΓΡΑΜΜΑΤΙΣΜΕΝΗ ΠΛΗΡΩΜΗ]]*(ΦοιτητικάΔάνεια[[#This Row],[Διάρκεια (Έτη)]]*12))-ΦοιτητικάΔάνεια[[#This Row],[Ποσό δανείου]],"")</f>
        <v/>
      </c>
      <c r="K15" s="36" t="str">
        <f>IF(COUNTA(ΦοιτητικάΔάνεια[[#This Row],[Ποσό δανείου]:[Διάρκεια (Έτη)]])&lt;&gt;4,"",PMT(ΦοιτητικάΔάνεια[[#This Row],[Ετήσιο
Επιτόκιο]]/12,ΦοιτητικάΔάνεια[[#This Row],[Διάρκεια (Έτη)]]*12,-ΦοιτητικάΔάνεια[[#This Row],[Ποσό δανείου]],0,0))</f>
        <v/>
      </c>
      <c r="L15" s="35" t="str">
        <f>IFERROR(ΦοιτητικάΔάνεια[[#This Row],[ΠΡΟΓΡΑΜΜΑΤΙΣΜΕΝΗ ΠΛΗΡΩΜΗ]]*12,"")</f>
        <v/>
      </c>
    </row>
    <row r="16" spans="1:13" ht="20.25" customHeight="1" x14ac:dyDescent="0.25">
      <c r="B16" s="16" t="s">
        <v>8</v>
      </c>
      <c r="C16" s="17"/>
      <c r="D16" s="29">
        <f>SUBTOTAL(109,ΦοιτητικάΔάνεια[Ποσό δανείου])</f>
        <v>18000</v>
      </c>
      <c r="E16" s="18"/>
      <c r="F16" s="23"/>
      <c r="G16" s="24"/>
      <c r="H16" s="25"/>
      <c r="I16" s="30">
        <f ca="1">SUBTOTAL(109,ΦοιτητικάΔάνεια[Τρέχουσα μηνιαία δόση])</f>
        <v>190.91792743033542</v>
      </c>
      <c r="J16" s="29">
        <f ca="1">SUBTOTAL(109,ΦοιτητικάΔάνεια[Συνολικός
Τόκος])</f>
        <v>4910.1512916402517</v>
      </c>
      <c r="K16" s="31">
        <f ca="1">SUBTOTAL(109,ΦοιτητικάΔάνεια[ΠΡΟΓΡΑΜΜΑΤΙΣΜΕΝΗ ΠΛΗΡΩΜΗ])</f>
        <v>190.91792743033542</v>
      </c>
      <c r="L16" s="29">
        <f ca="1">SUBTOTAL(109,ΦοιτητικάΔάνεια[Ετήσια Πληρωμή])</f>
        <v>2291.015129164025</v>
      </c>
    </row>
    <row r="17" spans="2:12" ht="20.25" customHeight="1" x14ac:dyDescent="0.25">
      <c r="B17" s="8" t="s">
        <v>9</v>
      </c>
      <c r="C17" s="9"/>
      <c r="D17" s="32">
        <f>AVERAGE(ΦοιτητικάΔάνεια[Ποσό δανείου])</f>
        <v>9000</v>
      </c>
      <c r="E17" s="10">
        <f>AVERAGE(ΦοιτητικάΔάνεια[Ετήσιο
Επιτόκιο])</f>
        <v>0.05</v>
      </c>
      <c r="F17" s="11"/>
      <c r="G17" s="11"/>
      <c r="H17" s="10"/>
      <c r="I17" s="33"/>
      <c r="J17" s="32">
        <f ca="1">AVERAGE(ΦοιτητικάΔάνεια[Συνολικός
Τόκος])</f>
        <v>2455.0756458201258</v>
      </c>
      <c r="K17" s="34"/>
      <c r="L17" s="32">
        <f ca="1">AVERAGE(ΦοιτητικάΔάνεια[Ετήσια Πληρωμή])</f>
        <v>1145.5075645820125</v>
      </c>
    </row>
    <row r="18" spans="2:12" s="19" customFormat="1" ht="23.25" customHeight="1" x14ac:dyDescent="0.25">
      <c r="B18" s="42" t="s">
        <v>10</v>
      </c>
      <c r="C18" s="42"/>
      <c r="D18" s="42"/>
      <c r="E18" s="42"/>
      <c r="F18" s="42"/>
      <c r="G18" s="42"/>
      <c r="H18" s="42"/>
      <c r="I18" s="42"/>
      <c r="J18" s="42"/>
      <c r="K18" s="42"/>
      <c r="L18" s="43">
        <f ca="1">ΦοιτητικάΔάνεια[[#Totals],[Ποσό δανείου]]+ΦοιτητικάΔάνεια[[#Totals],[Συνολικός
Τόκος]]</f>
        <v>22910.15129164025</v>
      </c>
    </row>
    <row r="19" spans="2:12" s="19" customFormat="1" ht="23.25" customHeight="1" x14ac:dyDescent="0.25">
      <c r="B19" s="42"/>
      <c r="C19" s="42"/>
      <c r="D19" s="42"/>
      <c r="E19" s="42"/>
      <c r="F19" s="42"/>
      <c r="G19" s="42"/>
      <c r="H19" s="42"/>
      <c r="I19" s="42"/>
      <c r="J19" s="42"/>
      <c r="K19" s="42"/>
      <c r="L19" s="43"/>
    </row>
    <row r="20" spans="2:12" ht="20.25" customHeight="1" x14ac:dyDescent="0.25">
      <c r="B20" s="44" t="s">
        <v>11</v>
      </c>
      <c r="C20" s="44"/>
      <c r="D20" s="44"/>
      <c r="E20" s="44"/>
      <c r="F20" s="44"/>
      <c r="G20" s="44"/>
      <c r="H20" s="44"/>
      <c r="I20" s="44"/>
      <c r="J20" s="44"/>
      <c r="K20" s="44"/>
      <c r="L20" s="43">
        <f>(ΠροβλεπόμενοςΕτήσιοςΜισθός/12)</f>
        <v>4166.666666666667</v>
      </c>
    </row>
    <row r="21" spans="2:12" ht="20.25" customHeight="1" x14ac:dyDescent="0.25">
      <c r="B21" s="44"/>
      <c r="C21" s="44"/>
      <c r="D21" s="44"/>
      <c r="E21" s="44"/>
      <c r="F21" s="44"/>
      <c r="G21" s="44"/>
      <c r="H21" s="44"/>
      <c r="I21" s="44"/>
      <c r="J21" s="44"/>
      <c r="K21" s="44"/>
      <c r="L21" s="43"/>
    </row>
  </sheetData>
  <mergeCells count="23">
    <mergeCell ref="B4:L4"/>
    <mergeCell ref="B3:E3"/>
    <mergeCell ref="I3:J3"/>
    <mergeCell ref="B2:C2"/>
    <mergeCell ref="F2:H2"/>
    <mergeCell ref="K2:L2"/>
    <mergeCell ref="D2:E2"/>
    <mergeCell ref="I2:J2"/>
    <mergeCell ref="F3:H3"/>
    <mergeCell ref="K3:L3"/>
    <mergeCell ref="B18:K19"/>
    <mergeCell ref="L18:L19"/>
    <mergeCell ref="B20:K21"/>
    <mergeCell ref="L20:L21"/>
    <mergeCell ref="E5:G5"/>
    <mergeCell ref="E6:G6"/>
    <mergeCell ref="B8:E8"/>
    <mergeCell ref="I8:L8"/>
    <mergeCell ref="F8:H8"/>
    <mergeCell ref="B5:D5"/>
    <mergeCell ref="B6:D6"/>
    <mergeCell ref="H5:K5"/>
    <mergeCell ref="H6:K6"/>
  </mergeCells>
  <dataValidations xWindow="503" yWindow="415" count="41">
    <dataValidation allowBlank="1" showInputMessage="1" showErrorMessage="1" prompt="Δημιουργήστε έναν μηχανισμό υπολογισμού φοιτητικού δανείου σε αυτό το φύλλο εργασίας. Εισαγάγετε τα στοιχεία στον πίνακα, ξεκινώντας από το κελί B9, τον εκτιμώμενο ετήσιο μισθό στο κελί F2 και ημερομηνία έναρξης αποπληρωμής δανείου στο κελί K2" sqref="A1" xr:uid="{00000000-0002-0000-0000-000002000000}"/>
    <dataValidation allowBlank="1" showInputMessage="1" showErrorMessage="1" prompt="Εισαγάγετε εκτιμώμενο ετήσιο μισθό μετά την αποφοίτηση σε αυτό το κελί" sqref="F2:H2" xr:uid="{00000000-0002-0000-0000-000003000000}"/>
    <dataValidation allowBlank="1" showInputMessage="1" showErrorMessage="1" prompt="Εισαγάγετε εκτιμώμενο ετήσιο μισθό μετά την αποφοίτηση στο παραπάνω κελί" sqref="F3:H3" xr:uid="{00000000-0002-0000-0000-000004000000}"/>
    <dataValidation allowBlank="1" showInputMessage="1" showErrorMessage="1" prompt="Εισαγάγετε την ημερομηνία έναρξης αποπληρωμής δανείων σε αυτό το κελί" sqref="K2:L2" xr:uid="{00000000-0002-0000-0000-000005000000}"/>
    <dataValidation allowBlank="1" showInputMessage="1" showErrorMessage="1" prompt="Εισαγάγετε την ημερομηνία έναρξης αποπληρωμής δανείων στο παραπάνω κελί" sqref="K3:L3" xr:uid="{00000000-0002-0000-0000-000006000000}"/>
    <dataValidation allowBlank="1" showInputMessage="1" showErrorMessage="1" prompt="Η συνδυασμένη τρέχουσα μηνιαία δόση υπολογίζεται αυτόματα στο κελί στα δεξιά" sqref="B5:D5" xr:uid="{00000000-0002-0000-0000-000007000000}"/>
    <dataValidation allowBlank="1" showInputMessage="1" showErrorMessage="1" prompt="Η συνδυασμένη τρέχουσα μηνιαία δόση υπολογίζεται αυτόματα σε αυτό το κελί" sqref="E5:G5" xr:uid="{00000000-0002-0000-0000-000008000000}"/>
    <dataValidation allowBlank="1" showInputMessage="1" showErrorMessage="1" prompt="Το ποσοστό του τρέχοντος μηνιαίου εισοδήματος υπολογίζεται αυτόματα στο κελί στα δεξιά" sqref="B6:D6" xr:uid="{00000000-0002-0000-0000-000009000000}"/>
    <dataValidation allowBlank="1" showInputMessage="1" showErrorMessage="1" prompt="Το ποσοστό του τρέχοντος μηνιαίου εισοδήματος υπολογίζεται αυτόματα σε αυτό το κελί" sqref="E6:G6" xr:uid="{00000000-0002-0000-0000-00000A000000}"/>
    <dataValidation allowBlank="1" showInputMessage="1" showErrorMessage="1" prompt="Η συνδυασμένη εκτιμώμενη μηνιαία δόση υπολογίζεται αυτόματα στο κελί στα δεξιά" sqref="H5:K5" xr:uid="{00000000-0002-0000-0000-00000B000000}"/>
    <dataValidation allowBlank="1" showInputMessage="1" showErrorMessage="1" prompt="Η συνδυασμένη εκτιμώμενη μηνιαία δόση υπολογίζεται αυτόματα σε αυτό το κελί" sqref="L5" xr:uid="{00000000-0002-0000-0000-00000C000000}"/>
    <dataValidation allowBlank="1" showInputMessage="1" showErrorMessage="1" prompt="Το ποσοστό του εκτιμώμενου μηνιαίου εισοδήματος υπολογίζεται αυτόματα στο κελί στα δεξιά" sqref="H6:K6" xr:uid="{00000000-0002-0000-0000-00000D000000}"/>
    <dataValidation allowBlank="1" showInputMessage="1" showErrorMessage="1" prompt="Το ποσοστό του εκτιμώμενου μηνιαίου εισοδήματος υπολογίζεται αυτόματα σε αυτό το κελί" sqref="L6" xr:uid="{00000000-0002-0000-0000-00000E000000}"/>
    <dataValidation allowBlank="1" showInputMessage="1" showErrorMessage="1" prompt="Εισαγάγετε γενικές λεπτομέρειες δανείου στις παρακάτω στήλες πίνακα" sqref="B8:E8" xr:uid="{00000000-0002-0000-0000-00000F000000}"/>
    <dataValidation allowBlank="1" showInputMessage="1" showErrorMessage="1" prompt="Εισαγάγετε τον αριθμό δανείου σε αυτήν τη στήλη, κάτω από αυτή την επικεφαλίδα" sqref="B9" xr:uid="{00000000-0002-0000-0000-000010000000}"/>
    <dataValidation allowBlank="1" showInputMessage="1" showErrorMessage="1" prompt="Εισαγάγετε τον δανειστή σε αυτήν τη στήλη, κάτω από αυτή την επικεφαλίδα." sqref="C9" xr:uid="{00000000-0002-0000-0000-000011000000}"/>
    <dataValidation allowBlank="1" showInputMessage="1" showErrorMessage="1" prompt="Εισαγάγετε το ποσό του δανείου σε αυτή τη στήλη, κάτω από αυτή την επικεφαλίδα" sqref="D9" xr:uid="{00000000-0002-0000-0000-000012000000}"/>
    <dataValidation allowBlank="1" showInputMessage="1" showErrorMessage="1" prompt="Εισαγάγετε το ετήσιο επιτόκιο σε αυτήν τη στήλη, κάτω από αυτή την επικεφαλίδα." sqref="E9" xr:uid="{00000000-0002-0000-0000-000013000000}"/>
    <dataValidation allowBlank="1" showInputMessage="1" showErrorMessage="1" prompt="Εισαγωγή στοιχείων αποπληρωμής δανείου στις παρακάτω στήλες πίνακα" sqref="F8:H8" xr:uid="{00000000-0002-0000-0000-000014000000}"/>
    <dataValidation allowBlank="1" showInputMessage="1" showErrorMessage="1" prompt="Εισαγάγετε την ημερομηνία έναρξης σε αυτή τη στήλη, κάτω από αυτή την επικεφαλίδα" sqref="F9" xr:uid="{00000000-0002-0000-0000-000015000000}"/>
    <dataValidation allowBlank="1" showInputMessage="1" showErrorMessage="1" prompt="Εισαγάγετε τη διάρκεια σε έτη σε αυτή τη στήλη, κάτω από αυτή την επικεφαλίδα" sqref="G9" xr:uid="{00000000-0002-0000-0000-000016000000}"/>
    <dataValidation allowBlank="1" showInputMessage="1" showErrorMessage="1" prompt="Η ημερομηνία λήξεως ενημερώνεται αυτόματα σε αυτήν τη στήλη κάτω από αυτή την επικεφαλίδα" sqref="H9" xr:uid="{00000000-0002-0000-0000-000017000000}"/>
    <dataValidation allowBlank="1" showInputMessage="1" showErrorMessage="1" prompt="Τα στοιχεία πληρωμών υπολογίζονται αυτόματα στις παρακάτω στήλες πίνακα" sqref="I8:L8" xr:uid="{00000000-0002-0000-0000-000018000000}"/>
    <dataValidation allowBlank="1" showInputMessage="1" showErrorMessage="1" prompt="Η τρέχουσα μηνιαία δόση υπολογίζεται αυτόματα σε αυτήν τη στήλη, κάτω από αυτή την επικεφαλίδα" sqref="I9" xr:uid="{00000000-0002-0000-0000-000019000000}"/>
    <dataValidation allowBlank="1" showInputMessage="1" showErrorMessage="1" prompt="Το συνολικό ποσό τόκου υπολογίζεται αυτόματα σε αυτήν τη στήλη, κάτω από αυτή την επικεφαλίδα" sqref="J9" xr:uid="{00000000-0002-0000-0000-00001A000000}"/>
    <dataValidation allowBlank="1" showInputMessage="1" showErrorMessage="1" prompt="Η προγραμματισμένη δόση υπολογίζεται αυτόματα σε αυτή τη στήλη, κάτω από αυτή την επικεφαλίδα" sqref="K9" xr:uid="{00000000-0002-0000-0000-00001B000000}"/>
    <dataValidation allowBlank="1" showInputMessage="1" showErrorMessage="1" prompt="Η ετήσια πληρωμή υπολογίζεται αυτόματα σε αυτήν την στήλη, κάτω από αυτή την επικεφαλίδα. Τα μέσα ποσά υπολογίζονται αυτόματα στον παρακάτω πίνακα αυτής της στήλης" sqref="L9" xr:uid="{00000000-0002-0000-0000-00001C000000}"/>
    <dataValidation allowBlank="1" showInputMessage="1" showErrorMessage="1" prompt="Τα μέσα ποσά δανείου, το ετήσιο επιτόκιο, το συνολικό ποσό τόκου και η ετήσια πληρωμή υπολογίζονται αυτόματα. Το γράφημα της προγραμματισμένης δόσης ενημερώνεται στα κελιά στα δεξιά" sqref="B17" xr:uid="{00000000-0002-0000-0000-00001D000000}"/>
    <dataValidation allowBlank="1" showInputMessage="1" showErrorMessage="1" prompt="Το μέσο ποσό δανείου υπολογίζεται αυτόματα σε αυτό το κελί" sqref="D17" xr:uid="{00000000-0002-0000-0000-00001E000000}"/>
    <dataValidation allowBlank="1" showInputMessage="1" showErrorMessage="1" prompt="Το μέσο ετήσιο επιτόκιο υπολογίζεται αυτόματα σε αυτό το κελί" sqref="E17" xr:uid="{00000000-0002-0000-0000-00001F000000}"/>
    <dataValidation allowBlank="1" showInputMessage="1" showErrorMessage="1" prompt="Ο μέσος συνολικός τόκος υπολογίζεται αυτόματα σε αυτό το κελί" sqref="J17" xr:uid="{00000000-0002-0000-0000-000020000000}"/>
    <dataValidation allowBlank="1" showInputMessage="1" showErrorMessage="1" prompt="Το γράφημα μέσης προγραμματισμένης δόσης πληρωμής ενημερώνεται αυτόματα σε αυτό το κελί" sqref="K17" xr:uid="{00000000-0002-0000-0000-000021000000}"/>
    <dataValidation allowBlank="1" showInputMessage="1" showErrorMessage="1" prompt="Η μέση ετήσια πληρωμή υπολογίζεται αυτόματα σε αυτό το κελί, και η συνολική αποπληρωμή ενοποιημένου δανείου και το εκτιμώμενο μηνιαίο εισόδημα μετά την αποφοίτηση στα παρακάτω κελιά " sqref="L17" xr:uid="{00000000-0002-0000-0000-000022000000}"/>
    <dataValidation allowBlank="1" showInputMessage="1" showErrorMessage="1" prompt="Η συνολική αποπληρωμή ενοποιημένου δανείου υπολογίζεται αυτόματα στο κελί στα δεξιά" sqref="B18:K19" xr:uid="{00000000-0002-0000-0000-000023000000}"/>
    <dataValidation allowBlank="1" showInputMessage="1" showErrorMessage="1" prompt="Η συνολική αποπληρωμή ενοποιημένου δανείου υπολογίζεται αυτόματα σε αυτό το κελί" sqref="L18:L19" xr:uid="{00000000-0002-0000-0000-000024000000}"/>
    <dataValidation allowBlank="1" showInputMessage="1" showErrorMessage="1" prompt="Το εκτιμώμενο μηνιαίο εισόδημα μετά την αποφοίτηση υπολογίζεται αυτόματα στο κελί στα δεξιά" sqref="B20:K21" xr:uid="{00000000-0002-0000-0000-000025000000}"/>
    <dataValidation allowBlank="1" showInputMessage="1" showErrorMessage="1" prompt="Το εκτιμώμενο μηνιαίο εισόδημα μετά την αποφοίτηση υπολογίζεται αυτόματα σε αυτό το κελί" sqref="L20:L21" xr:uid="{00000000-0002-0000-0000-000026000000}"/>
    <dataValidation allowBlank="1" showInputMessage="1" showErrorMessage="1" prompt="Ο τίτλος αυτού του φύλλου εργασίας βρίσκεται σε αυτό το κελί και η συμβουλή στο κελί B4. Οι μέσοι όροι, η συνολική αποπληρωμή ενοποιημένου δανείου και το εκτιμώμενο μηνιαίο εισόδημα υπολογίζονται αυτόματα κάτω από τον πίνακα " sqref="B2" xr:uid="{00000000-0002-0000-0000-000027000000}"/>
    <dataValidation allowBlank="1" showInputMessage="1" showErrorMessage="1" prompt="Οι ενοποιημένες τρέχουσες και προγραμματισμένες μηνιαίες δόσεις και το ποσοστό του τρέχοντος και προγραμματισμένου μηνιαίου εισοδήματος υπολογίζονται αυτόματα στα κελιά E5, E6, L5 και L6" sqref="B4:L4" xr:uid="{00000000-0002-0000-0000-000028000000}"/>
    <dataValidation type="whole" operator="greaterThanOrEqual" allowBlank="1" showInputMessage="1" showErrorMessage="1" sqref="G10:G15" xr:uid="{00000000-0002-0000-0000-000000000000}">
      <formula1>0</formula1>
    </dataValidation>
    <dataValidation operator="greaterThanOrEqual" allowBlank="1" showInputMessage="1" showErrorMessage="1" sqref="H10:J15" xr:uid="{00000000-0002-0000-0000-000001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D17:E17 H15:K15 H12:K14"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'Μηχανισμός υπολογισμού δανείου'!K10:K15</xm:f>
              <xm:sqref>K17</xm:sqref>
            </x14:sparkline>
            <x14:sparkline>
              <xm:f>'Μηχανισμός υπολογισμού δανείου'!I10:I15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1</vt:i4>
      </vt:variant>
      <vt:variant>
        <vt:lpstr>Καθορισμένες περιοχές</vt:lpstr>
      </vt:variant>
      <vt:variant>
        <vt:i4>6</vt:i4>
      </vt:variant>
    </vt:vector>
  </HeadingPairs>
  <TitlesOfParts>
    <vt:vector size="7" baseType="lpstr">
      <vt:lpstr>Μηχανισμός υπολογισμού δανείου</vt:lpstr>
      <vt:lpstr>'Μηχανισμός υπολογισμού δανείου'!Print_Titles</vt:lpstr>
      <vt:lpstr>ΑποπληρωμήΕνοπΔανείου</vt:lpstr>
      <vt:lpstr>ΈναρξηΑποπληρωμήςΔανείου</vt:lpstr>
      <vt:lpstr>ΠροβλεπόμενοςΕτήσιοςΜισθός</vt:lpstr>
      <vt:lpstr>ΠροβλεπόμενοςΜηνιαίοςΜισθός</vt:lpstr>
      <vt:lpstr>ΣυνδυασμένηΜηνιαίαΔόση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2018-04-04T11:34:18Z</dcterms:created>
  <dcterms:modified xsi:type="dcterms:W3CDTF">2019-05-24T01:09:38Z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