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10.20.1.31\personal\WoW_T\Templates\20170727_Accessibility_FY18_Q1_B2\04_PreDTP_Done\de-DE\"/>
    </mc:Choice>
  </mc:AlternateContent>
  <bookViews>
    <workbookView xWindow="0" yWindow="0" windowWidth="28800" windowHeight="14145" tabRatio="741"/>
  </bookViews>
  <sheets>
    <sheet name="Jan" sheetId="1" r:id="rId1"/>
    <sheet name="Feb" sheetId="6" r:id="rId2"/>
    <sheet name="Mrz" sheetId="17" r:id="rId3"/>
    <sheet name="Apr" sheetId="18" r:id="rId4"/>
    <sheet name="Mai" sheetId="19" r:id="rId5"/>
    <sheet name="Jun" sheetId="20" r:id="rId6"/>
    <sheet name="Jul" sheetId="21" r:id="rId7"/>
    <sheet name="Aug" sheetId="22" r:id="rId8"/>
    <sheet name="Sep" sheetId="23" r:id="rId9"/>
    <sheet name="Okt" sheetId="24" r:id="rId10"/>
    <sheet name="Nov" sheetId="25" r:id="rId11"/>
    <sheet name="Dez" sheetId="26" r:id="rId12"/>
  </sheets>
  <definedNames>
    <definedName name="AprSo1">DATE(KalenderJahr,4,1)-WEEKDAY(DATE(KalenderJahr,4,1))+1</definedName>
    <definedName name="AugSo1">DATE(KalenderJahr,8,1)-WEEKDAY(DATE(KalenderJahr,8,1))+1</definedName>
    <definedName name="DezSo1">DATE(KalenderJahr,12,1)-WEEKDAY(DATE(KalenderJahr,12,1))+1</definedName>
    <definedName name="FebSo1">DATE(KalenderJahr,2,1)-WEEKDAY(DATE(KalenderJahr,2,1))+1</definedName>
    <definedName name="HausaufgabenTage" localSheetId="3">Apr!$K$2:$K$31</definedName>
    <definedName name="HausaufgabenTage" localSheetId="7">Aug!$K$2:$K$31</definedName>
    <definedName name="HausaufgabenTage" localSheetId="11">Dez!$K$2:$K$31</definedName>
    <definedName name="HausaufgabenTage" localSheetId="1">Feb!$K$2:$K$31</definedName>
    <definedName name="HausaufgabenTage" localSheetId="6">Jul!$K$2:$K$31</definedName>
    <definedName name="HausaufgabenTage" localSheetId="5">Jun!$K$2:$K$31</definedName>
    <definedName name="HausaufgabenTage" localSheetId="4">Mai!$K$2:$K$31</definedName>
    <definedName name="HausaufgabenTage" localSheetId="2">Mrz!$K$2:$K$31</definedName>
    <definedName name="HausaufgabenTage" localSheetId="10">Nov!$K$2:$K$31</definedName>
    <definedName name="HausaufgabenTage" localSheetId="9">Okt!$K$2:$K$31</definedName>
    <definedName name="HausaufgabenTage" localSheetId="8">Sep!$K$2:$K$31</definedName>
    <definedName name="HausaufgabenTage">Jan!$K$2:$K$31</definedName>
    <definedName name="JanSo1">DATE(KalenderJahr,1,1)-WEEKDAY(DATE(KalenderJahr,1,1))+1</definedName>
    <definedName name="JulSo1">DATE(KalenderJahr,7,1)-WEEKDAY(DATE(KalenderJahr,7,1))+1</definedName>
    <definedName name="JunSo1">DATE(KalenderJahr,6,1)-WEEKDAY(DATE(KalenderJahr,6,1))+1</definedName>
    <definedName name="KalenderJahr">Jan!$B$1</definedName>
    <definedName name="MaiSo1">DATE(KalenderJahr,5,1)-WEEKDAY(DATE(KalenderJahr,5,1))+1</definedName>
    <definedName name="MrzSo1">DATE(KalenderJahr,3,1)-WEEKDAY(DATE(KalenderJahr,3,1))+1</definedName>
    <definedName name="NovSo1">DATE(KalenderJahr,11,1)-WEEKDAY(DATE(KalenderJahr,11,1))+1</definedName>
    <definedName name="OktSo1">DATE(KalenderJahr,10,1)-WEEKDAY(DATE(KalenderJahr,10,1))+1</definedName>
    <definedName name="SepSo1">DATE(KalenderJahr,9,1)-WEEKDAY(DATE(KalenderJahr,9,1))+1</definedName>
    <definedName name="Spaltentitel1">JanuarAufgaben[[#Headers],[Wochentag]]</definedName>
    <definedName name="Spaltentitel10">OktoberAufgaben[[#Headers],[Wochentag]]</definedName>
    <definedName name="Spaltentitel11">NovemberAufgaben[[#Headers],[Wochentag]]</definedName>
    <definedName name="Spaltentitel12">DezemberAufgaben[[#Headers],[Wochentag]]</definedName>
    <definedName name="Spaltentitel2">FebruarAufgaben[[#Headers],[Wochentag]]</definedName>
    <definedName name="Spaltentitel3">MärzAufgaben[[#Headers],[Wochentag]]</definedName>
    <definedName name="Spaltentitel4">AprilAufgaben[[#Headers],[Wochentag]]</definedName>
    <definedName name="Spaltentitel5">MaiAufgaben[[#Headers],[Wochentag]]</definedName>
    <definedName name="Spaltentitel6">JuniAufgaben[[#Headers],[Wochentag]]</definedName>
    <definedName name="Spaltentitel7">JuliAufgaben[[#Headers],[Wochentag]]</definedName>
    <definedName name="Spaltentitel8">AugustAufgaben[[#Headers],[Wochentag]]</definedName>
    <definedName name="Spaltentitel9">SeptemberAufgaben[[#Headers],[Wochentag]]</definedName>
    <definedName name="SpaltenTitelBereich1..I8.1">Jan!$C$2</definedName>
    <definedName name="SpaltenTitelBereich1..I8.10">Okt!$C$2</definedName>
    <definedName name="SpaltenTitelBereich1..I8.11">Nov!$C$2</definedName>
    <definedName name="SpaltenTitelBereich1..I8.12">Dez!$C$2</definedName>
    <definedName name="SpaltenTitelBereich1..I8.2">Feb!$C$2</definedName>
    <definedName name="SpaltenTitelBereich1..I8.3">Mrz!$C$2</definedName>
    <definedName name="SpaltenTitelBereich1..I8.4">Apr!$C$2</definedName>
    <definedName name="SpaltenTitelBereich1..I8.5">Mai!$C$2</definedName>
    <definedName name="SpaltenTitelBereich1..I8.6">Jun!$C$2</definedName>
    <definedName name="SpaltenTitelBereich1..I8.7">Jul!$C$2</definedName>
    <definedName name="SpaltenTitelBereich1..I8.8">Aug!$C$2</definedName>
    <definedName name="SpaltenTitelBereich1..I8.9">Sep!$C$2</definedName>
    <definedName name="TitelBereich2..I31.1">Jan!$A$11</definedName>
    <definedName name="TitelBereich2..I31.10">Okt!$A$11</definedName>
    <definedName name="TitelBereich2..I31.11">Nov!$A$11</definedName>
    <definedName name="TitelBereich2..I31.12">Dez!$A$11</definedName>
    <definedName name="TitelBereich2..I31.2">Feb!$A$11</definedName>
    <definedName name="TitelBereich2..I31.3">Mrz!$A$11</definedName>
    <definedName name="TitelBereich2..I31.4">Apr!$A$11</definedName>
    <definedName name="TitelBereich2..I31.5">Mai!$A$11</definedName>
    <definedName name="TitelBereich2..I31.6">Jun!$A$11</definedName>
    <definedName name="TitelBereich2..I31.7">Jul!$A$11</definedName>
    <definedName name="TitelBereich2..I31.8">Aug!$A$11</definedName>
    <definedName name="TitelBereich2..I31.9">Sep!$A$11</definedName>
    <definedName name="WichtigeDatenTabelle" localSheetId="3">Apr!$K$2:$L$6</definedName>
    <definedName name="WichtigeDatenTabelle" localSheetId="7">Aug!$K$2:$L$6</definedName>
    <definedName name="WichtigeDatenTabelle" localSheetId="11">Dez!$K$2:$L$6</definedName>
    <definedName name="WichtigeDatenTabelle" localSheetId="1">Feb!$K$2:$L$6</definedName>
    <definedName name="WichtigeDatenTabelle" localSheetId="6">Jul!$K$2:$L$6</definedName>
    <definedName name="WichtigeDatenTabelle" localSheetId="5">Jun!$K$2:$L$6</definedName>
    <definedName name="WichtigeDatenTabelle" localSheetId="4">Mai!$K$2:$L$6</definedName>
    <definedName name="WichtigeDatenTabelle" localSheetId="2">Mrz!$K$2:$L$6</definedName>
    <definedName name="WichtigeDatenTabelle" localSheetId="10">Nov!$K$2:$L$6</definedName>
    <definedName name="WichtigeDatenTabelle" localSheetId="9">Okt!$K$2:$L$6</definedName>
    <definedName name="WichtigeDatenTabelle" localSheetId="8">Sep!$K$2:$L$6</definedName>
    <definedName name="WichtigeDatenTabelle">Jan!$K$2:$L$6</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1" i="1" l="1"/>
  <c r="B1" i="17" l="1"/>
  <c r="B1" i="21"/>
  <c r="B1" i="25"/>
  <c r="B1" i="6"/>
  <c r="B1" i="24"/>
  <c r="B1" i="18"/>
  <c r="B1" i="22"/>
  <c r="B1" i="26"/>
  <c r="B1" i="19"/>
  <c r="B1" i="23"/>
  <c r="B1" i="20"/>
  <c r="I8" i="26"/>
  <c r="E8" i="26"/>
  <c r="H7" i="26"/>
  <c r="D7" i="26"/>
  <c r="G6" i="26"/>
  <c r="C6" i="26"/>
  <c r="F5" i="26"/>
  <c r="I4" i="26"/>
  <c r="E4" i="26"/>
  <c r="H3" i="26"/>
  <c r="D3" i="26"/>
  <c r="H8" i="26"/>
  <c r="D8" i="26"/>
  <c r="G7" i="26"/>
  <c r="C7" i="26"/>
  <c r="F6" i="26"/>
  <c r="I5" i="26"/>
  <c r="E5" i="26"/>
  <c r="H4" i="26"/>
  <c r="D4" i="26"/>
  <c r="G3" i="26"/>
  <c r="C3" i="26"/>
  <c r="G8" i="26"/>
  <c r="C8" i="26"/>
  <c r="F7" i="26"/>
  <c r="I6" i="26"/>
  <c r="E6" i="26"/>
  <c r="H5" i="26"/>
  <c r="D5" i="26"/>
  <c r="G4" i="26"/>
  <c r="C4" i="26"/>
  <c r="F3" i="26"/>
  <c r="F8" i="26"/>
  <c r="I7" i="26"/>
  <c r="E7" i="26"/>
  <c r="H6" i="26"/>
  <c r="D6" i="26"/>
  <c r="G5" i="26"/>
  <c r="C5" i="26"/>
  <c r="F4" i="26"/>
  <c r="I3" i="26"/>
  <c r="E3" i="26"/>
  <c r="I8" i="25"/>
  <c r="E8" i="25"/>
  <c r="H7" i="25"/>
  <c r="D7" i="25"/>
  <c r="G6" i="25"/>
  <c r="C6" i="25"/>
  <c r="F5" i="25"/>
  <c r="I4" i="25"/>
  <c r="E4" i="25"/>
  <c r="H3" i="25"/>
  <c r="D3" i="25"/>
  <c r="D8" i="25"/>
  <c r="G7" i="25"/>
  <c r="C7" i="25"/>
  <c r="F6" i="25"/>
  <c r="I5" i="25"/>
  <c r="E5" i="25"/>
  <c r="H4" i="25"/>
  <c r="D4" i="25"/>
  <c r="C3" i="25"/>
  <c r="G8" i="25"/>
  <c r="C8" i="25"/>
  <c r="F7" i="25"/>
  <c r="I6" i="25"/>
  <c r="E6" i="25"/>
  <c r="H5" i="25"/>
  <c r="D5" i="25"/>
  <c r="G4" i="25"/>
  <c r="C4" i="25"/>
  <c r="F3" i="25"/>
  <c r="F8" i="25"/>
  <c r="I7" i="25"/>
  <c r="E7" i="25"/>
  <c r="H6" i="25"/>
  <c r="D6" i="25"/>
  <c r="G5" i="25"/>
  <c r="C5" i="25"/>
  <c r="F4" i="25"/>
  <c r="I3" i="25"/>
  <c r="E3" i="25"/>
  <c r="H8" i="25"/>
  <c r="G3" i="25"/>
  <c r="H8" i="24"/>
  <c r="D8" i="24"/>
  <c r="G7" i="24"/>
  <c r="C7" i="24"/>
  <c r="F6" i="24"/>
  <c r="I5" i="24"/>
  <c r="E5" i="24"/>
  <c r="H4" i="24"/>
  <c r="D4" i="24"/>
  <c r="G3" i="24"/>
  <c r="C3" i="24"/>
  <c r="G8" i="24"/>
  <c r="C8" i="24"/>
  <c r="F7" i="24"/>
  <c r="I6" i="24"/>
  <c r="E6" i="24"/>
  <c r="H5" i="24"/>
  <c r="D5" i="24"/>
  <c r="G4" i="24"/>
  <c r="C4" i="24"/>
  <c r="F3" i="24"/>
  <c r="F8" i="24"/>
  <c r="I7" i="24"/>
  <c r="E7" i="24"/>
  <c r="H6" i="24"/>
  <c r="D6" i="24"/>
  <c r="G5" i="24"/>
  <c r="C5" i="24"/>
  <c r="F4" i="24"/>
  <c r="I3" i="24"/>
  <c r="E3" i="24"/>
  <c r="I8" i="24"/>
  <c r="E8" i="24"/>
  <c r="H7" i="24"/>
  <c r="D7" i="24"/>
  <c r="G6" i="24"/>
  <c r="C6" i="24"/>
  <c r="F5" i="24"/>
  <c r="I4" i="24"/>
  <c r="E4" i="24"/>
  <c r="H3" i="24"/>
  <c r="D3" i="24"/>
  <c r="I8" i="23"/>
  <c r="E8" i="23"/>
  <c r="H7" i="23"/>
  <c r="D7" i="23"/>
  <c r="G6" i="23"/>
  <c r="C6" i="23"/>
  <c r="F5" i="23"/>
  <c r="I4" i="23"/>
  <c r="E4" i="23"/>
  <c r="H3" i="23"/>
  <c r="D3" i="23"/>
  <c r="C8" i="23"/>
  <c r="I6" i="23"/>
  <c r="D5" i="23"/>
  <c r="C4" i="23"/>
  <c r="F8" i="23"/>
  <c r="E7" i="23"/>
  <c r="D6" i="23"/>
  <c r="C5" i="23"/>
  <c r="I3" i="23"/>
  <c r="H8" i="23"/>
  <c r="D8" i="23"/>
  <c r="G7" i="23"/>
  <c r="C7" i="23"/>
  <c r="F6" i="23"/>
  <c r="I5" i="23"/>
  <c r="E5" i="23"/>
  <c r="H4" i="23"/>
  <c r="D4" i="23"/>
  <c r="G3" i="23"/>
  <c r="C3" i="23"/>
  <c r="G8" i="23"/>
  <c r="F7" i="23"/>
  <c r="E6" i="23"/>
  <c r="H5" i="23"/>
  <c r="G4" i="23"/>
  <c r="F3" i="23"/>
  <c r="I7" i="23"/>
  <c r="H6" i="23"/>
  <c r="G5" i="23"/>
  <c r="F4" i="23"/>
  <c r="E3" i="23"/>
  <c r="H8" i="22"/>
  <c r="D8" i="22"/>
  <c r="G7" i="22"/>
  <c r="C7" i="22"/>
  <c r="F6" i="22"/>
  <c r="I5" i="22"/>
  <c r="E5" i="22"/>
  <c r="H4" i="22"/>
  <c r="D4" i="22"/>
  <c r="G3" i="22"/>
  <c r="C3" i="22"/>
  <c r="G8" i="22"/>
  <c r="C8" i="22"/>
  <c r="F7" i="22"/>
  <c r="I6" i="22"/>
  <c r="E6" i="22"/>
  <c r="H5" i="22"/>
  <c r="D5" i="22"/>
  <c r="G4" i="22"/>
  <c r="C4" i="22"/>
  <c r="F3" i="22"/>
  <c r="F8" i="22"/>
  <c r="I7" i="22"/>
  <c r="E7" i="22"/>
  <c r="H6" i="22"/>
  <c r="D6" i="22"/>
  <c r="G5" i="22"/>
  <c r="C5" i="22"/>
  <c r="F4" i="22"/>
  <c r="I3" i="22"/>
  <c r="E3" i="22"/>
  <c r="I8" i="22"/>
  <c r="E8" i="22"/>
  <c r="H7" i="22"/>
  <c r="D7" i="22"/>
  <c r="G6" i="22"/>
  <c r="C6" i="22"/>
  <c r="F5" i="22"/>
  <c r="I4" i="22"/>
  <c r="E4" i="22"/>
  <c r="H3" i="22"/>
  <c r="D3" i="22"/>
  <c r="I8" i="21"/>
  <c r="E8" i="21"/>
  <c r="H7" i="21"/>
  <c r="D7" i="21"/>
  <c r="G6" i="21"/>
  <c r="C6" i="21"/>
  <c r="F5" i="21"/>
  <c r="I4" i="21"/>
  <c r="E4" i="21"/>
  <c r="H3" i="21"/>
  <c r="D3" i="21"/>
  <c r="H8" i="21"/>
  <c r="D8" i="21"/>
  <c r="G7" i="21"/>
  <c r="C7" i="21"/>
  <c r="F6" i="21"/>
  <c r="I5" i="21"/>
  <c r="E5" i="21"/>
  <c r="H4" i="21"/>
  <c r="D4" i="21"/>
  <c r="G3" i="21"/>
  <c r="C3" i="21"/>
  <c r="G8" i="21"/>
  <c r="C8" i="21"/>
  <c r="F7" i="21"/>
  <c r="I6" i="21"/>
  <c r="E6" i="21"/>
  <c r="H5" i="21"/>
  <c r="D5" i="21"/>
  <c r="G4" i="21"/>
  <c r="C4" i="21"/>
  <c r="F3" i="21"/>
  <c r="F8" i="21"/>
  <c r="I7" i="21"/>
  <c r="E7" i="21"/>
  <c r="H6" i="21"/>
  <c r="D6" i="21"/>
  <c r="G5" i="21"/>
  <c r="C5" i="21"/>
  <c r="F4" i="21"/>
  <c r="I3" i="21"/>
  <c r="E3" i="21"/>
  <c r="I8" i="20"/>
  <c r="E8" i="20"/>
  <c r="H7" i="20"/>
  <c r="D7" i="20"/>
  <c r="G6" i="20"/>
  <c r="C6" i="20"/>
  <c r="F5" i="20"/>
  <c r="I4" i="20"/>
  <c r="E4" i="20"/>
  <c r="H3" i="20"/>
  <c r="D3" i="20"/>
  <c r="H8" i="20"/>
  <c r="D8" i="20"/>
  <c r="G7" i="20"/>
  <c r="C7" i="20"/>
  <c r="F6" i="20"/>
  <c r="I5" i="20"/>
  <c r="E5" i="20"/>
  <c r="H4" i="20"/>
  <c r="D4" i="20"/>
  <c r="G3" i="20"/>
  <c r="C3" i="20"/>
  <c r="G8" i="20"/>
  <c r="C8" i="20"/>
  <c r="F7" i="20"/>
  <c r="I6" i="20"/>
  <c r="E6" i="20"/>
  <c r="H5" i="20"/>
  <c r="D5" i="20"/>
  <c r="G4" i="20"/>
  <c r="C4" i="20"/>
  <c r="F3" i="20"/>
  <c r="F8" i="20"/>
  <c r="I7" i="20"/>
  <c r="E7" i="20"/>
  <c r="H6" i="20"/>
  <c r="D6" i="20"/>
  <c r="G5" i="20"/>
  <c r="C5" i="20"/>
  <c r="F4" i="20"/>
  <c r="I3" i="20"/>
  <c r="E3" i="20"/>
  <c r="I8" i="19"/>
  <c r="E8" i="19"/>
  <c r="H7" i="19"/>
  <c r="D7" i="19"/>
  <c r="G6" i="19"/>
  <c r="C6" i="19"/>
  <c r="F5" i="19"/>
  <c r="I4" i="19"/>
  <c r="E4" i="19"/>
  <c r="H3" i="19"/>
  <c r="D3" i="19"/>
  <c r="D5" i="19"/>
  <c r="C4" i="19"/>
  <c r="F8" i="19"/>
  <c r="E7" i="19"/>
  <c r="G5" i="19"/>
  <c r="F4" i="19"/>
  <c r="E3" i="19"/>
  <c r="H8" i="19"/>
  <c r="D8" i="19"/>
  <c r="G7" i="19"/>
  <c r="C7" i="19"/>
  <c r="F6" i="19"/>
  <c r="I5" i="19"/>
  <c r="E5" i="19"/>
  <c r="H4" i="19"/>
  <c r="D4" i="19"/>
  <c r="G3" i="19"/>
  <c r="C3" i="19"/>
  <c r="G8" i="19"/>
  <c r="C8" i="19"/>
  <c r="F7" i="19"/>
  <c r="I6" i="19"/>
  <c r="E6" i="19"/>
  <c r="H5" i="19"/>
  <c r="G4" i="19"/>
  <c r="F3" i="19"/>
  <c r="I7" i="19"/>
  <c r="H6" i="19"/>
  <c r="D6" i="19"/>
  <c r="C5" i="19"/>
  <c r="I3" i="19"/>
  <c r="I8" i="18"/>
  <c r="E8" i="18"/>
  <c r="H7" i="18"/>
  <c r="D7" i="18"/>
  <c r="G6" i="18"/>
  <c r="C6" i="18"/>
  <c r="F5" i="18"/>
  <c r="I4" i="18"/>
  <c r="E4" i="18"/>
  <c r="H3" i="18"/>
  <c r="D3" i="18"/>
  <c r="G8" i="18"/>
  <c r="F7" i="18"/>
  <c r="E6" i="18"/>
  <c r="D5" i="18"/>
  <c r="C4" i="18"/>
  <c r="F8" i="18"/>
  <c r="E7" i="18"/>
  <c r="D6" i="18"/>
  <c r="F4" i="18"/>
  <c r="I3" i="18"/>
  <c r="H8" i="18"/>
  <c r="D8" i="18"/>
  <c r="G7" i="18"/>
  <c r="C7" i="18"/>
  <c r="F6" i="18"/>
  <c r="I5" i="18"/>
  <c r="E5" i="18"/>
  <c r="H4" i="18"/>
  <c r="D4" i="18"/>
  <c r="G3" i="18"/>
  <c r="C3" i="18"/>
  <c r="C8" i="18"/>
  <c r="I6" i="18"/>
  <c r="H5" i="18"/>
  <c r="G4" i="18"/>
  <c r="F3" i="18"/>
  <c r="I7" i="18"/>
  <c r="H6" i="18"/>
  <c r="G5" i="18"/>
  <c r="C5" i="18"/>
  <c r="E3" i="18"/>
  <c r="I8" i="17"/>
  <c r="E8" i="17"/>
  <c r="H7" i="17"/>
  <c r="D7" i="17"/>
  <c r="G6" i="17"/>
  <c r="C6" i="17"/>
  <c r="F5" i="17"/>
  <c r="I4" i="17"/>
  <c r="E4" i="17"/>
  <c r="H3" i="17"/>
  <c r="D3" i="17"/>
  <c r="H8" i="17"/>
  <c r="D8" i="17"/>
  <c r="G7" i="17"/>
  <c r="C7" i="17"/>
  <c r="F6" i="17"/>
  <c r="I5" i="17"/>
  <c r="E5" i="17"/>
  <c r="H4" i="17"/>
  <c r="D4" i="17"/>
  <c r="G3" i="17"/>
  <c r="C3" i="17"/>
  <c r="G8" i="17"/>
  <c r="C8" i="17"/>
  <c r="F7" i="17"/>
  <c r="I6" i="17"/>
  <c r="E6" i="17"/>
  <c r="H5" i="17"/>
  <c r="D5" i="17"/>
  <c r="G4" i="17"/>
  <c r="C4" i="17"/>
  <c r="F3" i="17"/>
  <c r="F8" i="17"/>
  <c r="I7" i="17"/>
  <c r="E7" i="17"/>
  <c r="H6" i="17"/>
  <c r="D6" i="17"/>
  <c r="G5" i="17"/>
  <c r="C5" i="17"/>
  <c r="F4" i="17"/>
  <c r="I3" i="17"/>
  <c r="E3" i="17"/>
  <c r="I8" i="6"/>
  <c r="E8" i="6"/>
  <c r="H7" i="6"/>
  <c r="D7" i="6"/>
  <c r="G6" i="6"/>
  <c r="C6" i="6"/>
  <c r="F5" i="6"/>
  <c r="I4" i="6"/>
  <c r="E4" i="6"/>
  <c r="H3" i="6"/>
  <c r="D3" i="6"/>
  <c r="E7" i="6"/>
  <c r="D6" i="6"/>
  <c r="C5" i="6"/>
  <c r="I3" i="6"/>
  <c r="H8" i="6"/>
  <c r="D8" i="6"/>
  <c r="G7" i="6"/>
  <c r="C7" i="6"/>
  <c r="F6" i="6"/>
  <c r="I5" i="6"/>
  <c r="E5" i="6"/>
  <c r="H4" i="6"/>
  <c r="D4" i="6"/>
  <c r="G3" i="6"/>
  <c r="C3" i="6"/>
  <c r="G8" i="6"/>
  <c r="C8" i="6"/>
  <c r="F7" i="6"/>
  <c r="I6" i="6"/>
  <c r="E6" i="6"/>
  <c r="H5" i="6"/>
  <c r="D5" i="6"/>
  <c r="G4" i="6"/>
  <c r="C4" i="6"/>
  <c r="F3" i="6"/>
  <c r="F8" i="6"/>
  <c r="I7" i="6"/>
  <c r="H6" i="6"/>
  <c r="G5" i="6"/>
  <c r="F4" i="6"/>
  <c r="E3" i="6"/>
  <c r="G8" i="1"/>
  <c r="C8" i="1"/>
  <c r="F7" i="1"/>
  <c r="I6" i="1"/>
  <c r="E6" i="1"/>
  <c r="H5" i="1"/>
  <c r="D5" i="1"/>
  <c r="G4" i="1"/>
  <c r="C4" i="1"/>
  <c r="F3" i="1"/>
  <c r="F8" i="1"/>
  <c r="I7" i="1"/>
  <c r="E7" i="1"/>
  <c r="H6" i="1"/>
  <c r="D6" i="1"/>
  <c r="G5" i="1"/>
  <c r="C5" i="1"/>
  <c r="F4" i="1"/>
  <c r="I3" i="1"/>
  <c r="E3" i="1"/>
  <c r="I8" i="1"/>
  <c r="E8" i="1"/>
  <c r="H7" i="1"/>
  <c r="D7" i="1"/>
  <c r="G6" i="1"/>
  <c r="C6" i="1"/>
  <c r="F5" i="1"/>
  <c r="I4" i="1"/>
  <c r="E4" i="1"/>
  <c r="H3" i="1"/>
  <c r="D3" i="1"/>
  <c r="H8" i="1"/>
  <c r="D8" i="1"/>
  <c r="G7" i="1"/>
  <c r="C7" i="1"/>
  <c r="F6" i="1"/>
  <c r="I5" i="1"/>
  <c r="E5" i="1"/>
  <c r="H4" i="1"/>
  <c r="D4" i="1"/>
  <c r="G3" i="1"/>
  <c r="C3" i="1"/>
</calcChain>
</file>

<file path=xl/sharedStrings.xml><?xml version="1.0" encoding="utf-8"?>
<sst xmlns="http://schemas.openxmlformats.org/spreadsheetml/2006/main" count="832" uniqueCount="39">
  <si>
    <t>Wochentag</t>
  </si>
  <si>
    <t>Uhrzeit</t>
  </si>
  <si>
    <t>Kurs</t>
  </si>
  <si>
    <t>JAN</t>
  </si>
  <si>
    <t>WOCHENPLAN</t>
  </si>
  <si>
    <t>MO</t>
  </si>
  <si>
    <t>8:00</t>
  </si>
  <si>
    <t>Französisch</t>
  </si>
  <si>
    <t>10:00</t>
  </si>
  <si>
    <t>Mathe</t>
  </si>
  <si>
    <t>14:00</t>
  </si>
  <si>
    <t>Englisch</t>
  </si>
  <si>
    <t>Geben Sie das Kalenderjahr links in Zelle B1 ein.</t>
  </si>
  <si>
    <t>DI</t>
  </si>
  <si>
    <t>9:00</t>
  </si>
  <si>
    <t>Kunstgeschichte</t>
  </si>
  <si>
    <t>16:00</t>
  </si>
  <si>
    <t>Informatik</t>
  </si>
  <si>
    <t>MI</t>
  </si>
  <si>
    <t>DO</t>
  </si>
  <si>
    <t>FR</t>
  </si>
  <si>
    <t>SA</t>
  </si>
  <si>
    <t>SO</t>
  </si>
  <si>
    <t>Kalender</t>
  </si>
  <si>
    <t>AUFGABEN</t>
  </si>
  <si>
    <t>Französisch: Erster schriftlicher Entwurf fällig</t>
  </si>
  <si>
    <t>Kunstgeschichte: Test</t>
  </si>
  <si>
    <t>FEB</t>
  </si>
  <si>
    <t>MRZ</t>
  </si>
  <si>
    <t>APR</t>
  </si>
  <si>
    <t xml:space="preserve"> </t>
  </si>
  <si>
    <t>MAI</t>
  </si>
  <si>
    <t>JUN</t>
  </si>
  <si>
    <t>JUL</t>
  </si>
  <si>
    <t>AUG</t>
  </si>
  <si>
    <t>SEP</t>
  </si>
  <si>
    <t>OKT</t>
  </si>
  <si>
    <t>NOV</t>
  </si>
  <si>
    <t>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</si>
</sst>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d"/>
    <numFmt numFmtId="165" formatCode="[$-407]mmmmm;@"/>
  </numFmts>
  <fonts count="16" x14ac:knownFonts="1">
    <font>
      <sz val="11"/>
      <color theme="1"/>
      <name val="Arial"/>
      <family val="2"/>
      <scheme val="minor"/>
    </font>
    <font>
      <sz val="11"/>
      <color theme="1"/>
      <name val="Arial"/>
      <family val="2"/>
      <scheme val="minor"/>
    </font>
    <font>
      <sz val="8"/>
      <name val="Arial"/>
      <family val="2"/>
      <scheme val="minor"/>
    </font>
    <font>
      <sz val="12"/>
      <color theme="1" tint="0.249977111117893"/>
      <name val="Arial"/>
      <family val="2"/>
      <scheme val="minor"/>
    </font>
    <font>
      <sz val="11"/>
      <color theme="1"/>
      <name val="Arial"/>
      <family val="2"/>
      <scheme val="minor"/>
    </font>
    <font>
      <sz val="11"/>
      <color theme="0"/>
      <name val="Arial"/>
      <family val="2"/>
      <scheme val="minor"/>
    </font>
    <font>
      <b/>
      <sz val="24"/>
      <color theme="4" tint="-0.499984740745262"/>
      <name val="Arial"/>
      <family val="2"/>
      <scheme val="minor"/>
    </font>
    <font>
      <b/>
      <sz val="17"/>
      <color theme="4" tint="-0.499984740745262"/>
      <name val="Arial"/>
      <family val="2"/>
      <scheme val="minor"/>
    </font>
    <font>
      <b/>
      <sz val="12"/>
      <color theme="4" tint="-0.499984740745262"/>
      <name val="Arial"/>
      <family val="2"/>
      <scheme val="minor"/>
    </font>
    <font>
      <b/>
      <sz val="11"/>
      <color theme="4" tint="-0.499984740745262"/>
      <name val="Arial"/>
      <family val="2"/>
      <scheme val="minor"/>
    </font>
    <font>
      <b/>
      <sz val="11"/>
      <color theme="1"/>
      <name val="Arial"/>
      <family val="2"/>
      <scheme val="minor"/>
    </font>
    <font>
      <b/>
      <sz val="18"/>
      <color theme="4" tint="-0.499984740745262"/>
      <name val="Arial"/>
      <family val="2"/>
      <scheme val="major"/>
    </font>
    <font>
      <sz val="11"/>
      <name val="Arial"/>
      <family val="2"/>
      <scheme val="minor"/>
    </font>
    <font>
      <sz val="11"/>
      <color theme="1"/>
      <name val="Arial"/>
      <family val="2"/>
      <scheme val="major"/>
    </font>
    <font>
      <sz val="11"/>
      <color indexed="8"/>
      <name val="Arial"/>
      <family val="2"/>
      <scheme val="major"/>
    </font>
    <font>
      <sz val="11"/>
      <color theme="1" tint="0.249977111117893"/>
      <name val="Arial"/>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FFFCC"/>
      </patternFill>
    </fill>
    <fill>
      <patternFill patternType="solid">
        <fgColor theme="4" tint="-0.499984740745262"/>
        <bgColor indexed="64"/>
      </patternFill>
    </fill>
  </fills>
  <borders count="11">
    <border>
      <left/>
      <right/>
      <top/>
      <bottom/>
      <diagonal/>
    </border>
    <border>
      <left style="thin">
        <color theme="4" tint="0.79998168889431442"/>
      </left>
      <right style="thin">
        <color theme="0"/>
      </right>
      <top/>
      <bottom/>
      <diagonal/>
    </border>
    <border>
      <left/>
      <right style="thin">
        <color theme="4" tint="0.79998168889431442"/>
      </right>
      <top/>
      <bottom/>
      <diagonal/>
    </border>
    <border>
      <left style="thin">
        <color theme="0"/>
      </left>
      <right/>
      <top/>
      <bottom/>
      <diagonal/>
    </border>
    <border>
      <left style="thin">
        <color theme="0"/>
      </left>
      <right/>
      <top style="thin">
        <color theme="0"/>
      </top>
      <bottom/>
      <diagonal/>
    </border>
    <border>
      <left style="thin">
        <color rgb="FFB2B2B2"/>
      </left>
      <right style="thin">
        <color rgb="FFB2B2B2"/>
      </right>
      <top style="thin">
        <color rgb="FFB2B2B2"/>
      </top>
      <bottom style="thin">
        <color rgb="FFB2B2B2"/>
      </bottom>
      <diagonal/>
    </border>
    <border>
      <left/>
      <right/>
      <top style="thin">
        <color theme="4" tint="-0.499984740745262"/>
      </top>
      <bottom/>
      <diagonal/>
    </border>
    <border>
      <left/>
      <right/>
      <top/>
      <bottom style="thin">
        <color theme="4" tint="-0.499984740745262"/>
      </bottom>
      <diagonal/>
    </border>
    <border>
      <left style="thin">
        <color theme="4" tint="0.79998168889431442"/>
      </left>
      <right/>
      <top/>
      <bottom/>
      <diagonal/>
    </border>
    <border>
      <left/>
      <right style="thin">
        <color theme="4" tint="-0.499984740745262"/>
      </right>
      <top/>
      <bottom/>
      <diagonal/>
    </border>
    <border>
      <left style="thin">
        <color theme="0"/>
      </left>
      <right style="thin">
        <color theme="0"/>
      </right>
      <top/>
      <bottom/>
      <diagonal/>
    </border>
  </borders>
  <cellStyleXfs count="22">
    <xf numFmtId="0" fontId="0" fillId="0" borderId="0">
      <alignment wrapText="1"/>
    </xf>
    <xf numFmtId="0" fontId="11" fillId="0" borderId="0" applyFill="0" applyBorder="0" applyProtection="0">
      <alignment horizontal="center" vertical="center"/>
    </xf>
    <xf numFmtId="165" fontId="6" fillId="0" borderId="0" applyFill="0" applyBorder="0" applyProtection="0">
      <alignment horizontal="center" vertical="center"/>
    </xf>
    <xf numFmtId="0" fontId="7" fillId="0" borderId="0" applyFill="0" applyProtection="0">
      <alignment horizontal="left" vertical="center" indent="2"/>
    </xf>
    <xf numFmtId="0" fontId="8" fillId="0" borderId="0" applyNumberFormat="0" applyFill="0" applyBorder="0" applyProtection="0">
      <alignment horizontal="left" vertical="center"/>
    </xf>
    <xf numFmtId="0" fontId="8" fillId="0" borderId="0" applyFill="0" applyBorder="0" applyProtection="0"/>
    <xf numFmtId="43" fontId="1" fillId="0" borderId="0" applyFill="0" applyBorder="0" applyAlignment="0" applyProtection="0"/>
    <xf numFmtId="41" fontId="1" fillId="0" borderId="0" applyFill="0" applyBorder="0" applyAlignment="0" applyProtection="0"/>
    <xf numFmtId="44" fontId="1" fillId="0" borderId="0" applyFill="0" applyBorder="0" applyAlignment="0" applyProtection="0"/>
    <xf numFmtId="42" fontId="1" fillId="0" borderId="0" applyFill="0" applyBorder="0" applyAlignment="0" applyProtection="0"/>
    <xf numFmtId="9" fontId="1" fillId="0" borderId="0" applyFill="0" applyBorder="0" applyAlignment="0" applyProtection="0"/>
    <xf numFmtId="0" fontId="4" fillId="3" borderId="5" applyNumberFormat="0" applyAlignment="0" applyProtection="0"/>
    <xf numFmtId="0" fontId="5" fillId="4" borderId="1">
      <alignment horizontal="left" indent="1"/>
    </xf>
    <xf numFmtId="0" fontId="9" fillId="0" borderId="0">
      <alignment vertical="center"/>
    </xf>
    <xf numFmtId="0" fontId="9" fillId="0" borderId="6" applyNumberFormat="0" applyFont="0" applyFill="0" applyAlignment="0" applyProtection="0">
      <alignment horizontal="left" vertical="center" indent="2"/>
    </xf>
    <xf numFmtId="1" fontId="10" fillId="0" borderId="0" applyFill="0" applyBorder="0">
      <alignment horizontal="center"/>
    </xf>
    <xf numFmtId="0" fontId="12" fillId="0" borderId="7" applyNumberFormat="0" applyFont="0" applyFill="0" applyAlignment="0" applyProtection="0">
      <alignment horizontal="center"/>
    </xf>
    <xf numFmtId="0" fontId="12" fillId="0" borderId="9" applyNumberFormat="0" applyFont="0" applyFill="0" applyAlignment="0" applyProtection="0"/>
    <xf numFmtId="164" fontId="3" fillId="0" borderId="0" applyNumberFormat="0" applyFill="0" applyBorder="0">
      <alignment horizontal="left" vertical="center" indent="1"/>
    </xf>
    <xf numFmtId="0" fontId="12" fillId="2" borderId="0" applyFont="0" applyBorder="0">
      <alignment horizontal="left" vertical="top" indent="1"/>
    </xf>
    <xf numFmtId="0" fontId="5" fillId="0" borderId="0" applyNumberFormat="0" applyFill="0" applyBorder="0" applyAlignment="0">
      <alignment wrapText="1"/>
    </xf>
    <xf numFmtId="20" fontId="12" fillId="2" borderId="0" applyFill="0" applyBorder="0">
      <alignment horizontal="left" indent="1"/>
    </xf>
  </cellStyleXfs>
  <cellXfs count="61">
    <xf numFmtId="0" fontId="0" fillId="0" borderId="0" xfId="0">
      <alignment wrapText="1"/>
    </xf>
    <xf numFmtId="0" fontId="0" fillId="0" borderId="0" xfId="0" applyFont="1">
      <alignment wrapText="1"/>
    </xf>
    <xf numFmtId="0" fontId="0" fillId="0" borderId="0" xfId="0">
      <alignment wrapText="1"/>
    </xf>
    <xf numFmtId="0" fontId="8" fillId="0" borderId="6" xfId="14" applyFont="1" applyAlignment="1">
      <alignment vertical="center"/>
    </xf>
    <xf numFmtId="0" fontId="9" fillId="0" borderId="0" xfId="13">
      <alignment vertical="center"/>
    </xf>
    <xf numFmtId="164" fontId="3" fillId="0" borderId="0" xfId="18" applyNumberFormat="1" applyFill="1" applyBorder="1">
      <alignment horizontal="left" vertical="center" indent="1"/>
    </xf>
    <xf numFmtId="0" fontId="3" fillId="0" borderId="6" xfId="14" applyNumberFormat="1" applyFont="1" applyAlignment="1">
      <alignment horizontal="left" vertical="center" indent="1"/>
    </xf>
    <xf numFmtId="0" fontId="11" fillId="0" borderId="7" xfId="1" applyBorder="1">
      <alignment horizontal="center" vertical="center"/>
    </xf>
    <xf numFmtId="0" fontId="0" fillId="0" borderId="0" xfId="14" applyFont="1" applyBorder="1" applyAlignment="1">
      <alignment wrapText="1"/>
    </xf>
    <xf numFmtId="0" fontId="8" fillId="0" borderId="0" xfId="5"/>
    <xf numFmtId="0" fontId="11" fillId="0" borderId="0" xfId="1">
      <alignment horizontal="center" vertical="center"/>
    </xf>
    <xf numFmtId="0" fontId="0" fillId="0" borderId="9" xfId="17" applyFont="1" applyAlignment="1">
      <alignment wrapText="1"/>
    </xf>
    <xf numFmtId="0" fontId="5" fillId="4" borderId="1" xfId="12">
      <alignment horizontal="left" indent="1"/>
    </xf>
    <xf numFmtId="0" fontId="8" fillId="0" borderId="0" xfId="4">
      <alignment horizontal="left" vertical="center"/>
    </xf>
    <xf numFmtId="0" fontId="0" fillId="0" borderId="0" xfId="0">
      <alignment wrapText="1"/>
    </xf>
    <xf numFmtId="165" fontId="6" fillId="0" borderId="0" xfId="2">
      <alignment horizontal="center" vertical="center"/>
    </xf>
    <xf numFmtId="0" fontId="0" fillId="0" borderId="7" xfId="16" applyFont="1" applyAlignment="1">
      <alignment wrapText="1"/>
    </xf>
    <xf numFmtId="1" fontId="10" fillId="0" borderId="7" xfId="15" applyBorder="1">
      <alignment horizontal="center"/>
    </xf>
    <xf numFmtId="0" fontId="8" fillId="0" borderId="7" xfId="5" applyBorder="1"/>
    <xf numFmtId="1" fontId="10" fillId="0" borderId="6" xfId="15" applyBorder="1">
      <alignment horizontal="center"/>
    </xf>
    <xf numFmtId="20" fontId="12" fillId="2" borderId="0" xfId="21">
      <alignment horizontal="left" indent="1"/>
    </xf>
    <xf numFmtId="20" fontId="12" fillId="2" borderId="3" xfId="21" applyBorder="1">
      <alignment horizontal="left" indent="1"/>
    </xf>
    <xf numFmtId="165" fontId="6" fillId="0" borderId="6" xfId="2" applyBorder="1">
      <alignment horizontal="center" vertical="center"/>
    </xf>
    <xf numFmtId="20" fontId="12" fillId="2" borderId="4" xfId="21" applyBorder="1">
      <alignment horizontal="left" indent="1"/>
    </xf>
    <xf numFmtId="0" fontId="5" fillId="4" borderId="1" xfId="12">
      <alignment horizontal="left" indent="1"/>
    </xf>
    <xf numFmtId="0" fontId="5" fillId="0" borderId="9" xfId="20" applyBorder="1" applyAlignment="1">
      <alignment wrapText="1"/>
    </xf>
    <xf numFmtId="0" fontId="0" fillId="2" borderId="0" xfId="19" applyFont="1">
      <alignment horizontal="left" vertical="top" indent="1"/>
    </xf>
    <xf numFmtId="0" fontId="0" fillId="2" borderId="7" xfId="19" applyFont="1" applyBorder="1">
      <alignment horizontal="left" vertical="top" indent="1"/>
    </xf>
    <xf numFmtId="20" fontId="12" fillId="2" borderId="9" xfId="21" applyBorder="1">
      <alignment horizontal="left" indent="1"/>
    </xf>
    <xf numFmtId="0" fontId="1" fillId="2" borderId="0" xfId="19" applyFont="1">
      <alignment horizontal="left" vertical="top" indent="1"/>
    </xf>
    <xf numFmtId="0" fontId="8" fillId="0" borderId="6" xfId="5" applyBorder="1"/>
    <xf numFmtId="1" fontId="10" fillId="0" borderId="7" xfId="15" applyFill="1" applyBorder="1">
      <alignment horizontal="center"/>
    </xf>
    <xf numFmtId="0" fontId="0" fillId="0" borderId="6" xfId="14" applyFont="1" applyAlignment="1">
      <alignment wrapText="1"/>
    </xf>
    <xf numFmtId="164" fontId="3" fillId="0" borderId="7" xfId="18" applyNumberFormat="1" applyFill="1" applyBorder="1">
      <alignment horizontal="left" vertical="center" indent="1"/>
    </xf>
    <xf numFmtId="0" fontId="0" fillId="0" borderId="0" xfId="0" applyFont="1" applyBorder="1" applyAlignment="1">
      <alignment wrapText="1"/>
    </xf>
    <xf numFmtId="0" fontId="14" fillId="2" borderId="0" xfId="19" applyFont="1">
      <alignment horizontal="left" vertical="top" indent="1"/>
    </xf>
    <xf numFmtId="0" fontId="8" fillId="0" borderId="7" xfId="5" applyFill="1" applyBorder="1"/>
    <xf numFmtId="0" fontId="5" fillId="4" borderId="0" xfId="17" applyFont="1" applyFill="1" applyBorder="1" applyAlignment="1">
      <alignment horizontal="left" indent="1"/>
    </xf>
    <xf numFmtId="20" fontId="12" fillId="2" borderId="0" xfId="21" applyBorder="1">
      <alignment horizontal="left" indent="1"/>
    </xf>
    <xf numFmtId="0" fontId="1" fillId="2" borderId="0" xfId="19" applyFont="1" applyBorder="1">
      <alignment horizontal="left" vertical="top" indent="1"/>
    </xf>
    <xf numFmtId="0" fontId="13" fillId="2" borderId="0" xfId="19" applyFont="1" applyBorder="1">
      <alignment horizontal="left" vertical="top" indent="1"/>
    </xf>
    <xf numFmtId="0" fontId="5" fillId="0" borderId="0" xfId="20" applyBorder="1">
      <alignment wrapText="1"/>
    </xf>
    <xf numFmtId="0" fontId="7" fillId="0" borderId="0" xfId="3" applyBorder="1">
      <alignment horizontal="left" vertical="center" indent="2"/>
    </xf>
    <xf numFmtId="0" fontId="8" fillId="0" borderId="0" xfId="5" applyBorder="1"/>
    <xf numFmtId="1" fontId="10" fillId="0" borderId="0" xfId="15" applyBorder="1">
      <alignment horizontal="center"/>
    </xf>
    <xf numFmtId="0" fontId="8" fillId="0" borderId="0" xfId="5" applyFill="1" applyBorder="1"/>
    <xf numFmtId="0" fontId="0" fillId="0" borderId="0" xfId="0" applyBorder="1">
      <alignment wrapText="1"/>
    </xf>
    <xf numFmtId="0" fontId="0" fillId="0" borderId="0" xfId="0" applyBorder="1" applyAlignment="1">
      <alignment wrapText="1"/>
    </xf>
    <xf numFmtId="0" fontId="1" fillId="2" borderId="7" xfId="19" applyFont="1" applyBorder="1">
      <alignment horizontal="left" vertical="top" indent="1"/>
    </xf>
    <xf numFmtId="0" fontId="12" fillId="2" borderId="7" xfId="19" applyBorder="1">
      <alignment horizontal="left" vertical="top" indent="1"/>
    </xf>
    <xf numFmtId="20" fontId="12" fillId="2" borderId="0" xfId="21">
      <alignment horizontal="left" indent="1"/>
    </xf>
    <xf numFmtId="0" fontId="1" fillId="0" borderId="7" xfId="16" applyNumberFormat="1" applyFont="1" applyBorder="1" applyAlignment="1">
      <alignment wrapText="1"/>
    </xf>
    <xf numFmtId="0" fontId="15" fillId="0" borderId="7" xfId="16" applyNumberFormat="1" applyFont="1" applyBorder="1" applyAlignment="1">
      <alignment wrapText="1"/>
    </xf>
    <xf numFmtId="0" fontId="12" fillId="0" borderId="7" xfId="16" applyNumberFormat="1" applyFont="1" applyFill="1" applyBorder="1" applyAlignment="1"/>
    <xf numFmtId="0" fontId="5" fillId="4" borderId="8" xfId="12" applyBorder="1">
      <alignment horizontal="left" indent="1"/>
    </xf>
    <xf numFmtId="0" fontId="5" fillId="4" borderId="2" xfId="12" applyBorder="1">
      <alignment horizontal="left" indent="1"/>
    </xf>
    <xf numFmtId="0" fontId="1" fillId="2" borderId="0" xfId="19" applyFont="1">
      <alignment horizontal="left" vertical="top" indent="1"/>
    </xf>
    <xf numFmtId="20" fontId="12" fillId="2" borderId="10" xfId="21" applyBorder="1">
      <alignment horizontal="left" indent="1"/>
    </xf>
    <xf numFmtId="0" fontId="1" fillId="2" borderId="7" xfId="19" applyFont="1" applyBorder="1">
      <alignment horizontal="left" vertical="top" indent="1"/>
    </xf>
    <xf numFmtId="20" fontId="12" fillId="2" borderId="0" xfId="21">
      <alignment horizontal="left" indent="1"/>
    </xf>
    <xf numFmtId="0" fontId="12" fillId="2" borderId="7" xfId="19" applyBorder="1">
      <alignment horizontal="left" vertical="top" indent="1"/>
    </xf>
  </cellXfs>
  <cellStyles count="22">
    <cellStyle name="Bezeichnung" xfId="13"/>
    <cellStyle name="Comma" xfId="6" builtinId="3" customBuiltin="1"/>
    <cellStyle name="Comma [0]" xfId="7" builtinId="6" customBuiltin="1"/>
    <cellStyle name="Currency" xfId="8" builtinId="4" customBuiltin="1"/>
    <cellStyle name="Currency [0]" xfId="9" builtinId="7" customBuiltin="1"/>
    <cellStyle name="Datum" xfId="15"/>
    <cellStyle name="Heading 1" xfId="2" builtinId="16" customBuiltin="1"/>
    <cellStyle name="Heading 2" xfId="3" builtinId="17" customBuiltin="1"/>
    <cellStyle name="Heading 3" xfId="4" builtinId="18" customBuiltin="1"/>
    <cellStyle name="Heading 4" xfId="5" builtinId="19" customBuiltin="1"/>
    <cellStyle name="Kalenderausrichtung" xfId="18"/>
    <cellStyle name="Leere Tabellenüberschrift" xfId="20"/>
    <cellStyle name="Normal" xfId="0" builtinId="0" customBuiltin="1"/>
    <cellStyle name="Note" xfId="11" builtinId="10" customBuiltin="1"/>
    <cellStyle name="Oberer Rand" xfId="14"/>
    <cellStyle name="Percent" xfId="10" builtinId="5" customBuiltin="1"/>
    <cellStyle name="Rechter Rand" xfId="17"/>
    <cellStyle name="Title" xfId="1" builtinId="15" customBuiltin="1"/>
    <cellStyle name="Uhrzeit" xfId="21"/>
    <cellStyle name="Unterer Rand" xfId="16"/>
    <cellStyle name="Wochentage" xfId="12"/>
    <cellStyle name="Wochenzeitplan-Füllung" xfId="19"/>
  </cellStyles>
  <dxfs count="101">
    <dxf>
      <alignment horizontal="general" vertical="bottom" textRotation="0" indent="0" justifyLastLine="0" shrinkToFit="0" readingOrder="0"/>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left style="thin">
          <color theme="0"/>
        </left>
        <vertical/>
        <horizontal/>
      </border>
    </dxf>
    <dxf>
      <border>
        <bottom style="thin">
          <color theme="0"/>
        </bottom>
        <vertical/>
        <horizontal/>
      </border>
    </dxf>
    <dxf>
      <border>
        <left style="thin">
          <color theme="0"/>
        </left>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ill>
        <patternFill>
          <bgColor theme="4" tint="0.79998168889431442"/>
        </patternFill>
      </fill>
    </dxf>
    <dxf>
      <font>
        <b/>
        <i val="0"/>
      </font>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ill>
        <patternFill>
          <bgColor theme="4" tint="0.79998168889431442"/>
        </patternFill>
      </fill>
    </dxf>
    <dxf>
      <font>
        <b/>
        <i val="0"/>
      </font>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ont>
        <b val="0"/>
        <i val="0"/>
      </font>
      <fill>
        <patternFill>
          <bgColor theme="4" tint="0.79998168889431442"/>
        </patternFill>
      </fill>
      <border>
        <vertical/>
        <horizontal/>
      </border>
    </dxf>
    <dxf>
      <font>
        <b/>
        <i val="0"/>
      </font>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font>
        <b/>
        <i val="0"/>
        <color theme="4" tint="-0.499984740745262"/>
      </font>
      <border diagonalUp="0" diagonalDown="0">
        <left style="thin">
          <color theme="4" tint="-0.499984740745262"/>
        </left>
        <right/>
        <top/>
        <bottom style="thin">
          <color theme="4" tint="-0.499984740745262"/>
        </bottom>
        <vertical/>
        <horizontal/>
      </border>
    </dxf>
    <dxf>
      <font>
        <b/>
        <i val="0"/>
        <color theme="4" tint="-0.499984740745262"/>
      </font>
      <border diagonalUp="0" diagonalDown="0">
        <left/>
        <right/>
        <top/>
        <bottom style="thin">
          <color theme="4" tint="-0.499984740745262"/>
        </bottom>
        <vertical/>
        <horizontal/>
      </border>
    </dxf>
    <dxf>
      <border>
        <left style="thin">
          <color theme="4" tint="-0.499984740745262"/>
        </left>
        <right style="thin">
          <color theme="4" tint="-0.499984740745262"/>
        </right>
        <top style="thin">
          <color theme="4" tint="-0.499984740745262"/>
        </top>
        <bottom style="thin">
          <color theme="4" tint="-0.499984740745262"/>
        </bottom>
        <horizontal style="thin">
          <color theme="5" tint="-0.499984740745262"/>
        </horizontal>
      </border>
    </dxf>
  </dxfs>
  <tableStyles count="1" defaultTableStyle="Aufgaben" defaultPivotStyle="PivotStyleLight16">
    <tableStyle name="Aufgaben" pivot="0" count="3">
      <tableStyleElement type="wholeTable" dxfId="100"/>
      <tableStyleElement type="headerRow" dxfId="99"/>
      <tableStyleElement type="firstColumn"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id="1" name="JanuarAufgaben" displayName="JanuarAufgaben" ref="J1:L31" totalsRowShown="0">
  <autoFilter ref="J1:L31">
    <filterColumn colId="0" hiddenButton="1"/>
    <filterColumn colId="1" hiddenButton="1"/>
    <filterColumn colId="2" hiddenButton="1"/>
  </autoFilter>
  <tableColumns count="3">
    <tableColumn id="1" name="Wochentag"/>
    <tableColumn id="2" name="Kalender" dataCellStyle="Datum"/>
    <tableColumn id="3" name="AUFGABEN" dataDxfId="90"/>
  </tableColumns>
  <tableStyleInfo name="Aufgaben" showFirstColumn="1" showLastColumn="0" showRowStripes="1" showColumnStripes="0"/>
  <extLst>
    <ext xmlns:x14="http://schemas.microsoft.com/office/spreadsheetml/2009/9/main" uri="{504A1905-F514-4f6f-8877-14C23A59335A}">
      <x14:table altTextSummary="Geben Sie einen Tag und eine Aufgabe für den Wochentag in Spalte J ein. Die Aufgaben werden im Kalender für den betreffenden Monat auf diesem Arbeitsblatt hervorgehoben."/>
    </ext>
  </extLst>
</table>
</file>

<file path=xl/tables/table10.xml><?xml version="1.0" encoding="utf-8"?>
<table xmlns="http://schemas.openxmlformats.org/spreadsheetml/2006/main" id="10" name="OktoberAufgaben" displayName="OktoberAufgaben" ref="J1:L31" totalsRowShown="0">
  <autoFilter ref="J1:L31">
    <filterColumn colId="0" hiddenButton="1"/>
    <filterColumn colId="1" hiddenButton="1"/>
    <filterColumn colId="2" hiddenButton="1"/>
  </autoFilter>
  <tableColumns count="3">
    <tableColumn id="1" name="Wochentag"/>
    <tableColumn id="2" name="Kalender" dataCellStyle="Datum"/>
    <tableColumn id="3" name="AUFGABEN" dataDxfId="16"/>
  </tableColumns>
  <tableStyleInfo name="Aufgaben" showFirstColumn="1" showLastColumn="0" showRowStripes="1" showColumnStripes="0"/>
  <extLst>
    <ext xmlns:x14="http://schemas.microsoft.com/office/spreadsheetml/2009/9/main" uri="{504A1905-F514-4f6f-8877-14C23A59335A}">
      <x14:table altTextSummary="Geben Sie einen Tag und eine Aufgabe für den Wochentag in Spalte J ein. Die Aufgaben werden im Kalender für den betreffenden Monat auf diesem Arbeitsblatt hervorgehoben."/>
    </ext>
  </extLst>
</table>
</file>

<file path=xl/tables/table11.xml><?xml version="1.0" encoding="utf-8"?>
<table xmlns="http://schemas.openxmlformats.org/spreadsheetml/2006/main" id="11" name="NovemberAufgaben" displayName="NovemberAufgaben" ref="J1:L31" totalsRowShown="0">
  <autoFilter ref="J1:L31">
    <filterColumn colId="0" hiddenButton="1"/>
    <filterColumn colId="1" hiddenButton="1"/>
    <filterColumn colId="2" hiddenButton="1"/>
  </autoFilter>
  <tableColumns count="3">
    <tableColumn id="1" name="Wochentag"/>
    <tableColumn id="2" name="Kalender" dataCellStyle="Datum"/>
    <tableColumn id="3" name="AUFGABEN" dataDxfId="8"/>
  </tableColumns>
  <tableStyleInfo name="Aufgaben" showFirstColumn="1" showLastColumn="0" showRowStripes="1" showColumnStripes="0"/>
  <extLst>
    <ext xmlns:x14="http://schemas.microsoft.com/office/spreadsheetml/2009/9/main" uri="{504A1905-F514-4f6f-8877-14C23A59335A}">
      <x14:table altTextSummary="Geben Sie einen Tag und eine Aufgabe für den Wochentag in Spalte J ein. Die Aufgaben werden im Kalender für den betreffenden Monat auf diesem Arbeitsblatt hervorgehoben."/>
    </ext>
  </extLst>
</table>
</file>

<file path=xl/tables/table12.xml><?xml version="1.0" encoding="utf-8"?>
<table xmlns="http://schemas.openxmlformats.org/spreadsheetml/2006/main" id="12" name="DezemberAufgaben" displayName="DezemberAufgaben" ref="J1:L31" totalsRowShown="0">
  <autoFilter ref="J1:L31">
    <filterColumn colId="0" hiddenButton="1"/>
    <filterColumn colId="1" hiddenButton="1"/>
    <filterColumn colId="2" hiddenButton="1"/>
  </autoFilter>
  <tableColumns count="3">
    <tableColumn id="1" name="Wochentag"/>
    <tableColumn id="2" name="Kalender" dataCellStyle="Datum"/>
    <tableColumn id="3" name="AUFGABEN" dataDxfId="0"/>
  </tableColumns>
  <tableStyleInfo name="Aufgaben" showFirstColumn="1" showLastColumn="0" showRowStripes="1" showColumnStripes="0"/>
  <extLst>
    <ext xmlns:x14="http://schemas.microsoft.com/office/spreadsheetml/2009/9/main" uri="{504A1905-F514-4f6f-8877-14C23A59335A}">
      <x14:table altTextSummary="Geben Sie einen Tag und eine Aufgabe für den Wochentag in Spalte J ein. Die Aufgaben werden im Kalender für den betreffenden Monat auf diesem Arbeitsblatt hervorgehoben."/>
    </ext>
  </extLst>
</table>
</file>

<file path=xl/tables/table2.xml><?xml version="1.0" encoding="utf-8"?>
<table xmlns="http://schemas.openxmlformats.org/spreadsheetml/2006/main" id="2" name="FebruarAufgaben" displayName="FebruarAufgaben" ref="J1:L31" totalsRowShown="0">
  <autoFilter ref="J1:L31">
    <filterColumn colId="0" hiddenButton="1"/>
    <filterColumn colId="1" hiddenButton="1"/>
    <filterColumn colId="2" hiddenButton="1"/>
  </autoFilter>
  <tableColumns count="3">
    <tableColumn id="1" name="Wochentag"/>
    <tableColumn id="2" name="Kalender" dataCellStyle="Datum"/>
    <tableColumn id="3" name="AUFGABEN" dataDxfId="82"/>
  </tableColumns>
  <tableStyleInfo name="Aufgaben" showFirstColumn="1" showLastColumn="0" showRowStripes="1" showColumnStripes="0"/>
  <extLst>
    <ext xmlns:x14="http://schemas.microsoft.com/office/spreadsheetml/2009/9/main" uri="{504A1905-F514-4f6f-8877-14C23A59335A}">
      <x14:table altTextSummary="Geben Sie einen Tag und eine Aufgabe für den Wochentag in Spalte J ein. Die Aufgaben werden im Kalender für den betreffenden Monat auf diesem Arbeitsblatt hervorgehoben."/>
    </ext>
  </extLst>
</table>
</file>

<file path=xl/tables/table3.xml><?xml version="1.0" encoding="utf-8"?>
<table xmlns="http://schemas.openxmlformats.org/spreadsheetml/2006/main" id="3" name="MärzAufgaben" displayName="MärzAufgaben" ref="J1:L31" totalsRowShown="0">
  <autoFilter ref="J1:L31">
    <filterColumn colId="0" hiddenButton="1"/>
    <filterColumn colId="1" hiddenButton="1"/>
    <filterColumn colId="2" hiddenButton="1"/>
  </autoFilter>
  <tableColumns count="3">
    <tableColumn id="1" name="Wochentag"/>
    <tableColumn id="2" name="Kalender" dataCellStyle="Datum"/>
    <tableColumn id="3" name="AUFGABEN" dataDxfId="74"/>
  </tableColumns>
  <tableStyleInfo name="Aufgaben" showFirstColumn="1" showLastColumn="0" showRowStripes="1" showColumnStripes="0"/>
  <extLst>
    <ext xmlns:x14="http://schemas.microsoft.com/office/spreadsheetml/2009/9/main" uri="{504A1905-F514-4f6f-8877-14C23A59335A}">
      <x14:table altTextSummary="Geben Sie einen Tag und eine Aufgabe für den Wochentag in Spalte J ein. Die Aufgaben werden im Kalender für den betreffenden Monat auf diesem Arbeitsblatt hervorgehoben."/>
    </ext>
  </extLst>
</table>
</file>

<file path=xl/tables/table4.xml><?xml version="1.0" encoding="utf-8"?>
<table xmlns="http://schemas.openxmlformats.org/spreadsheetml/2006/main" id="4" name="AprilAufgaben" displayName="AprilAufgaben" ref="J1:L31" totalsRowShown="0">
  <autoFilter ref="J1:L31">
    <filterColumn colId="0" hiddenButton="1"/>
    <filterColumn colId="1" hiddenButton="1"/>
    <filterColumn colId="2" hiddenButton="1"/>
  </autoFilter>
  <tableColumns count="3">
    <tableColumn id="1" name="Wochentag"/>
    <tableColumn id="2" name="Kalender" dataCellStyle="Datum"/>
    <tableColumn id="3" name="AUFGABEN" dataDxfId="66"/>
  </tableColumns>
  <tableStyleInfo name="Aufgaben" showFirstColumn="1" showLastColumn="0" showRowStripes="1" showColumnStripes="0"/>
  <extLst>
    <ext xmlns:x14="http://schemas.microsoft.com/office/spreadsheetml/2009/9/main" uri="{504A1905-F514-4f6f-8877-14C23A59335A}">
      <x14:table altTextSummary="Geben Sie einen Tag und eine Aufgabe für den Wochentag in Spalte J ein. Die Aufgaben werden im Kalender für den betreffenden Monat auf diesem Arbeitsblatt hervorgehoben."/>
    </ext>
  </extLst>
</table>
</file>

<file path=xl/tables/table5.xml><?xml version="1.0" encoding="utf-8"?>
<table xmlns="http://schemas.openxmlformats.org/spreadsheetml/2006/main" id="5" name="MaiAufgaben" displayName="MaiAufgaben" ref="J1:L31" totalsRowShown="0">
  <autoFilter ref="J1:L31">
    <filterColumn colId="0" hiddenButton="1"/>
    <filterColumn colId="1" hiddenButton="1"/>
    <filterColumn colId="2" hiddenButton="1"/>
  </autoFilter>
  <tableColumns count="3">
    <tableColumn id="1" name="Wochentag"/>
    <tableColumn id="2" name="Kalender" dataCellStyle="Datum"/>
    <tableColumn id="3" name="AUFGABEN" dataDxfId="58"/>
  </tableColumns>
  <tableStyleInfo name="Aufgaben" showFirstColumn="1" showLastColumn="0" showRowStripes="1" showColumnStripes="0"/>
  <extLst>
    <ext xmlns:x14="http://schemas.microsoft.com/office/spreadsheetml/2009/9/main" uri="{504A1905-F514-4f6f-8877-14C23A59335A}">
      <x14:table altTextSummary="Geben Sie einen Tag und eine Aufgabe für den Wochentag in Spalte J ein. Die Aufgaben werden im Kalender für den betreffenden Monat auf diesem Arbeitsblatt hervorgehoben."/>
    </ext>
  </extLst>
</table>
</file>

<file path=xl/tables/table6.xml><?xml version="1.0" encoding="utf-8"?>
<table xmlns="http://schemas.openxmlformats.org/spreadsheetml/2006/main" id="6" name="JuniAufgaben" displayName="JuniAufgaben" ref="J1:L31" totalsRowShown="0">
  <autoFilter ref="J1:L31">
    <filterColumn colId="0" hiddenButton="1"/>
    <filterColumn colId="1" hiddenButton="1"/>
    <filterColumn colId="2" hiddenButton="1"/>
  </autoFilter>
  <tableColumns count="3">
    <tableColumn id="1" name="Wochentag"/>
    <tableColumn id="2" name="Kalender" dataCellStyle="Datum"/>
    <tableColumn id="3" name="AUFGABEN" dataDxfId="50"/>
  </tableColumns>
  <tableStyleInfo name="Aufgaben" showFirstColumn="1" showLastColumn="0" showRowStripes="1" showColumnStripes="0"/>
  <extLst>
    <ext xmlns:x14="http://schemas.microsoft.com/office/spreadsheetml/2009/9/main" uri="{504A1905-F514-4f6f-8877-14C23A59335A}">
      <x14:table altTextSummary="Geben Sie einen Tag und eine Aufgabe für den Wochentag in Spalte J ein. Die Aufgaben werden im Kalender für den betreffenden Monat auf diesem Arbeitsblatt hervorgehoben."/>
    </ext>
  </extLst>
</table>
</file>

<file path=xl/tables/table7.xml><?xml version="1.0" encoding="utf-8"?>
<table xmlns="http://schemas.openxmlformats.org/spreadsheetml/2006/main" id="7" name="JuliAufgaben" displayName="JuliAufgaben" ref="J1:L31" totalsRowShown="0">
  <autoFilter ref="J1:L31">
    <filterColumn colId="0" hiddenButton="1"/>
    <filterColumn colId="1" hiddenButton="1"/>
    <filterColumn colId="2" hiddenButton="1"/>
  </autoFilter>
  <tableColumns count="3">
    <tableColumn id="1" name="Wochentag"/>
    <tableColumn id="2" name="Kalender" dataCellStyle="Datum"/>
    <tableColumn id="3" name="AUFGABEN" dataDxfId="42"/>
  </tableColumns>
  <tableStyleInfo name="Aufgaben" showFirstColumn="1" showLastColumn="0" showRowStripes="1" showColumnStripes="0"/>
  <extLst>
    <ext xmlns:x14="http://schemas.microsoft.com/office/spreadsheetml/2009/9/main" uri="{504A1905-F514-4f6f-8877-14C23A59335A}">
      <x14:table altTextSummary="Geben Sie einen Tag und eine Aufgabe für den Wochentag in Spalte J ein. Die Aufgaben werden im Kalender für den betreffenden Monat auf diesem Arbeitsblatt hervorgehoben."/>
    </ext>
  </extLst>
</table>
</file>

<file path=xl/tables/table8.xml><?xml version="1.0" encoding="utf-8"?>
<table xmlns="http://schemas.openxmlformats.org/spreadsheetml/2006/main" id="8" name="AugustAufgaben" displayName="AugustAufgaben" ref="J1:L31" totalsRowShown="0">
  <autoFilter ref="J1:L31">
    <filterColumn colId="0" hiddenButton="1"/>
    <filterColumn colId="1" hiddenButton="1"/>
    <filterColumn colId="2" hiddenButton="1"/>
  </autoFilter>
  <tableColumns count="3">
    <tableColumn id="1" name="Wochentag"/>
    <tableColumn id="2" name="Kalender" dataCellStyle="Datum"/>
    <tableColumn id="3" name="AUFGABEN" dataDxfId="34"/>
  </tableColumns>
  <tableStyleInfo name="Aufgaben" showFirstColumn="1" showLastColumn="0" showRowStripes="1" showColumnStripes="0"/>
  <extLst>
    <ext xmlns:x14="http://schemas.microsoft.com/office/spreadsheetml/2009/9/main" uri="{504A1905-F514-4f6f-8877-14C23A59335A}">
      <x14:table altTextSummary="Geben Sie einen Tag und eine Aufgabe für den Wochentag in Spalte J ein. Die Aufgaben werden im Kalender für den betreffenden Monat auf diesem Arbeitsblatt hervorgehoben."/>
    </ext>
  </extLst>
</table>
</file>

<file path=xl/tables/table9.xml><?xml version="1.0" encoding="utf-8"?>
<table xmlns="http://schemas.openxmlformats.org/spreadsheetml/2006/main" id="9" name="SeptemberAufgaben" displayName="SeptemberAufgaben" ref="J1:L31" totalsRowShown="0">
  <autoFilter ref="J1:L31">
    <filterColumn colId="0" hiddenButton="1"/>
    <filterColumn colId="1" hiddenButton="1"/>
    <filterColumn colId="2" hiddenButton="1"/>
  </autoFilter>
  <tableColumns count="3">
    <tableColumn id="1" name="Wochentag"/>
    <tableColumn id="2" name="Kalender" dataCellStyle="Datum"/>
    <tableColumn id="3" name="AUFGABEN" dataDxfId="26"/>
  </tableColumns>
  <tableStyleInfo name="Aufgaben" showFirstColumn="1" showLastColumn="0" showRowStripes="1" showColumnStripes="0"/>
  <extLst>
    <ext xmlns:x14="http://schemas.microsoft.com/office/spreadsheetml/2009/9/main" uri="{504A1905-F514-4f6f-8877-14C23A59335A}">
      <x14:table altTextSummary="Geben Sie einen Tag und eine Aufgabe für den Wochentag in Spalte J ein. Die Aufgaben werden im Kalender für den betreffenden Monat auf diesem Arbeitsblatt hervorgehoben."/>
    </ext>
  </extLst>
</table>
</file>

<file path=xl/theme/theme1.xml><?xml version="1.0" encoding="utf-8"?>
<a:theme xmlns:a="http://schemas.openxmlformats.org/drawingml/2006/main" name="10_college_cal">
  <a:themeElements>
    <a:clrScheme name="Assignment Calendar">
      <a:dk1>
        <a:sysClr val="windowText" lastClr="000000"/>
      </a:dk1>
      <a:lt1>
        <a:sysClr val="window" lastClr="FFFFFF"/>
      </a:lt1>
      <a:dk2>
        <a:srgbClr val="1F497D"/>
      </a:dk2>
      <a:lt2>
        <a:srgbClr val="EEECE1"/>
      </a:lt2>
      <a:accent1>
        <a:srgbClr val="39B5D4"/>
      </a:accent1>
      <a:accent2>
        <a:srgbClr val="FFCCCC"/>
      </a:accent2>
      <a:accent3>
        <a:srgbClr val="4DBB68"/>
      </a:accent3>
      <a:accent4>
        <a:srgbClr val="FFFB59"/>
      </a:accent4>
      <a:accent5>
        <a:srgbClr val="FF9900"/>
      </a:accent5>
      <a:accent6>
        <a:srgbClr val="AC75D5"/>
      </a:accent6>
      <a:hlink>
        <a:srgbClr val="57B5D4"/>
      </a:hlink>
      <a:folHlink>
        <a:srgbClr val="BA4F8B"/>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A1:L31"/>
  <sheetViews>
    <sheetView showGridLines="0" tabSelected="1" zoomScaleNormal="100" zoomScalePageLayoutView="84" workbookViewId="0"/>
  </sheetViews>
  <sheetFormatPr defaultColWidth="8.625" defaultRowHeight="30" customHeight="1" x14ac:dyDescent="0.2"/>
  <cols>
    <col min="1" max="1" width="2.625" customWidth="1"/>
    <col min="2" max="2" width="20.625" customWidth="1"/>
    <col min="3" max="8" width="10.625" customWidth="1"/>
    <col min="9" max="9" width="20.625" customWidth="1"/>
    <col min="10" max="11" width="10.625" customWidth="1"/>
    <col min="12" max="12" width="70.625" customWidth="1"/>
    <col min="13" max="13" width="2.625" customWidth="1"/>
    <col min="14" max="14" width="8.625" customWidth="1"/>
  </cols>
  <sheetData>
    <row r="1" spans="1:12" ht="30" customHeight="1" x14ac:dyDescent="0.25">
      <c r="A1" s="14"/>
      <c r="B1" s="7">
        <f ca="1">YEAR(TODAY())</f>
        <v>2017</v>
      </c>
      <c r="C1" s="4" t="s">
        <v>12</v>
      </c>
      <c r="D1" s="1"/>
      <c r="E1" s="1"/>
      <c r="F1" s="1"/>
      <c r="G1" s="1"/>
      <c r="H1" s="1"/>
      <c r="I1" s="1"/>
      <c r="J1" s="41" t="s">
        <v>0</v>
      </c>
      <c r="K1" s="41" t="s">
        <v>23</v>
      </c>
      <c r="L1" s="42" t="s">
        <v>24</v>
      </c>
    </row>
    <row r="2" spans="1:12" ht="30" customHeight="1" x14ac:dyDescent="0.25">
      <c r="A2" s="11"/>
      <c r="B2" s="15" t="s">
        <v>3</v>
      </c>
      <c r="C2" s="6" t="s">
        <v>5</v>
      </c>
      <c r="D2" s="6" t="s">
        <v>13</v>
      </c>
      <c r="E2" s="6" t="s">
        <v>18</v>
      </c>
      <c r="F2" s="6" t="s">
        <v>19</v>
      </c>
      <c r="G2" s="6" t="s">
        <v>20</v>
      </c>
      <c r="H2" s="6" t="s">
        <v>21</v>
      </c>
      <c r="I2" s="6" t="s">
        <v>22</v>
      </c>
      <c r="J2" s="43" t="s">
        <v>5</v>
      </c>
      <c r="K2" s="44">
        <v>2</v>
      </c>
      <c r="L2" s="34" t="s">
        <v>25</v>
      </c>
    </row>
    <row r="3" spans="1:12" ht="30" customHeight="1" x14ac:dyDescent="0.25">
      <c r="A3" s="11"/>
      <c r="B3" s="14"/>
      <c r="C3" s="5">
        <f ca="1">IF(DAY(JanSo1)=1,JanSo1-6,JanSo1+1)</f>
        <v>42730</v>
      </c>
      <c r="D3" s="5">
        <f ca="1">IF(DAY(JanSo1)=1,JanSo1-5,JanSo1+2)</f>
        <v>42731</v>
      </c>
      <c r="E3" s="5">
        <f ca="1">IF(DAY(JanSo1)=1,JanSo1-4,JanSo1+3)</f>
        <v>42732</v>
      </c>
      <c r="F3" s="5">
        <f ca="1">IF(DAY(JanSo1)=1,JanSo1-3,JanSo1+4)</f>
        <v>42733</v>
      </c>
      <c r="G3" s="5">
        <f ca="1">IF(DAY(JanSo1)=1,JanSo1-2,JanSo1+5)</f>
        <v>42734</v>
      </c>
      <c r="H3" s="5">
        <f ca="1">IF(DAY(JanSo1)=1,JanSo1-1,JanSo1+6)</f>
        <v>42735</v>
      </c>
      <c r="I3" s="5">
        <f ca="1">IF(DAY(JanSo1)=1,JanSo1,JanSo1+7)</f>
        <v>42736</v>
      </c>
      <c r="J3" s="43"/>
      <c r="K3" s="44"/>
      <c r="L3" s="34"/>
    </row>
    <row r="4" spans="1:12" ht="30" customHeight="1" x14ac:dyDescent="0.25">
      <c r="A4" s="11"/>
      <c r="B4" s="14"/>
      <c r="C4" s="5">
        <f ca="1">IF(DAY(JanSo1)=1,JanSo1+1,JanSo1+8)</f>
        <v>42737</v>
      </c>
      <c r="D4" s="5">
        <f ca="1">IF(DAY(JanSo1)=1,JanSo1+2,JanSo1+9)</f>
        <v>42738</v>
      </c>
      <c r="E4" s="5">
        <f ca="1">IF(DAY(JanSo1)=1,JanSo1+3,JanSo1+10)</f>
        <v>42739</v>
      </c>
      <c r="F4" s="5">
        <f ca="1">IF(DAY(JanSo1)=1,JanSo1+4,JanSo1+11)</f>
        <v>42740</v>
      </c>
      <c r="G4" s="5">
        <f ca="1">IF(DAY(JanSo1)=1,JanSo1+5,JanSo1+12)</f>
        <v>42741</v>
      </c>
      <c r="H4" s="5">
        <f ca="1">IF(DAY(JanSo1)=1,JanSo1+6,JanSo1+13)</f>
        <v>42742</v>
      </c>
      <c r="I4" s="5">
        <f ca="1">IF(DAY(JanSo1)=1,JanSo1+7,JanSo1+14)</f>
        <v>42743</v>
      </c>
      <c r="J4" s="43"/>
      <c r="K4" s="44"/>
      <c r="L4" s="34"/>
    </row>
    <row r="5" spans="1:12" ht="30" customHeight="1" x14ac:dyDescent="0.25">
      <c r="A5" s="11"/>
      <c r="B5" s="14"/>
      <c r="C5" s="5">
        <f ca="1">IF(DAY(JanSo1)=1,JanSo1+8,JanSo1+15)</f>
        <v>42744</v>
      </c>
      <c r="D5" s="5">
        <f ca="1">IF(DAY(JanSo1)=1,JanSo1+9,JanSo1+16)</f>
        <v>42745</v>
      </c>
      <c r="E5" s="5">
        <f ca="1">IF(DAY(JanSo1)=1,JanSo1+10,JanSo1+17)</f>
        <v>42746</v>
      </c>
      <c r="F5" s="5">
        <f ca="1">IF(DAY(JanSo1)=1,JanSo1+11,JanSo1+18)</f>
        <v>42747</v>
      </c>
      <c r="G5" s="5">
        <f ca="1">IF(DAY(JanSo1)=1,JanSo1+12,JanSo1+19)</f>
        <v>42748</v>
      </c>
      <c r="H5" s="5">
        <f ca="1">IF(DAY(JanSo1)=1,JanSo1+13,JanSo1+20)</f>
        <v>42749</v>
      </c>
      <c r="I5" s="5">
        <f ca="1">IF(DAY(JanSo1)=1,JanSo1+14,JanSo1+21)</f>
        <v>42750</v>
      </c>
      <c r="J5" s="43"/>
      <c r="K5" s="44"/>
      <c r="L5" s="34"/>
    </row>
    <row r="6" spans="1:12" ht="30" customHeight="1" x14ac:dyDescent="0.25">
      <c r="A6" s="11"/>
      <c r="B6" s="14"/>
      <c r="C6" s="5">
        <f ca="1">IF(DAY(JanSo1)=1,JanSo1+15,JanSo1+22)</f>
        <v>42751</v>
      </c>
      <c r="D6" s="5">
        <f ca="1">IF(DAY(JanSo1)=1,JanSo1+16,JanSo1+23)</f>
        <v>42752</v>
      </c>
      <c r="E6" s="5">
        <f ca="1">IF(DAY(JanSo1)=1,JanSo1+17,JanSo1+24)</f>
        <v>42753</v>
      </c>
      <c r="F6" s="5">
        <f ca="1">IF(DAY(JanSo1)=1,JanSo1+18,JanSo1+25)</f>
        <v>42754</v>
      </c>
      <c r="G6" s="5">
        <f ca="1">IF(DAY(JanSo1)=1,JanSo1+19,JanSo1+26)</f>
        <v>42755</v>
      </c>
      <c r="H6" s="5">
        <f ca="1">IF(DAY(JanSo1)=1,JanSo1+20,JanSo1+27)</f>
        <v>42756</v>
      </c>
      <c r="I6" s="5">
        <f ca="1">IF(DAY(JanSo1)=1,JanSo1+21,JanSo1+28)</f>
        <v>42757</v>
      </c>
      <c r="J6" s="43"/>
      <c r="K6" s="44"/>
      <c r="L6" s="34"/>
    </row>
    <row r="7" spans="1:12" ht="30" customHeight="1" x14ac:dyDescent="0.25">
      <c r="A7" s="11"/>
      <c r="B7" s="14"/>
      <c r="C7" s="5">
        <f ca="1">IF(DAY(JanSo1)=1,JanSo1+22,JanSo1+29)</f>
        <v>42758</v>
      </c>
      <c r="D7" s="5">
        <f ca="1">IF(DAY(JanSo1)=1,JanSo1+23,JanSo1+30)</f>
        <v>42759</v>
      </c>
      <c r="E7" s="5">
        <f ca="1">IF(DAY(JanSo1)=1,JanSo1+24,JanSo1+31)</f>
        <v>42760</v>
      </c>
      <c r="F7" s="5">
        <f ca="1">IF(DAY(JanSo1)=1,JanSo1+25,JanSo1+32)</f>
        <v>42761</v>
      </c>
      <c r="G7" s="5">
        <f ca="1">IF(DAY(JanSo1)=1,JanSo1+26,JanSo1+33)</f>
        <v>42762</v>
      </c>
      <c r="H7" s="5">
        <f ca="1">IF(DAY(JanSo1)=1,JanSo1+27,JanSo1+34)</f>
        <v>42763</v>
      </c>
      <c r="I7" s="5">
        <f ca="1">IF(DAY(JanSo1)=1,JanSo1+28,JanSo1+35)</f>
        <v>42764</v>
      </c>
      <c r="J7" s="18"/>
      <c r="K7" s="17"/>
      <c r="L7" s="51"/>
    </row>
    <row r="8" spans="1:12" ht="30" customHeight="1" x14ac:dyDescent="0.25">
      <c r="A8" s="11"/>
      <c r="B8" s="16"/>
      <c r="C8" s="33">
        <f ca="1">IF(DAY(JanSo1)=1,JanSo1+29,JanSo1+36)</f>
        <v>42765</v>
      </c>
      <c r="D8" s="33">
        <f ca="1">IF(DAY(JanSo1)=1,JanSo1+30,JanSo1+37)</f>
        <v>42766</v>
      </c>
      <c r="E8" s="33">
        <f ca="1">IF(DAY(JanSo1)=1,JanSo1+31,JanSo1+38)</f>
        <v>42767</v>
      </c>
      <c r="F8" s="33">
        <f ca="1">IF(DAY(JanSo1)=1,JanSo1+32,JanSo1+39)</f>
        <v>42768</v>
      </c>
      <c r="G8" s="33">
        <f ca="1">IF(DAY(JanSo1)=1,JanSo1+33,JanSo1+40)</f>
        <v>42769</v>
      </c>
      <c r="H8" s="33">
        <f ca="1">IF(DAY(JanSo1)=1,JanSo1+34,JanSo1+41)</f>
        <v>42770</v>
      </c>
      <c r="I8" s="33">
        <f ca="1">IF(DAY(JanSo1)=1,JanSo1+35,JanSo1+42)</f>
        <v>42771</v>
      </c>
      <c r="J8" s="43" t="s">
        <v>13</v>
      </c>
      <c r="K8" s="44">
        <v>17</v>
      </c>
      <c r="L8" s="34" t="s">
        <v>26</v>
      </c>
    </row>
    <row r="9" spans="1:12" ht="30" customHeight="1" x14ac:dyDescent="0.25">
      <c r="A9" s="11"/>
      <c r="B9" s="14"/>
      <c r="C9" s="32"/>
      <c r="D9" s="32"/>
      <c r="E9" s="32"/>
      <c r="F9" s="32"/>
      <c r="G9" s="32"/>
      <c r="H9" s="32"/>
      <c r="I9" s="32"/>
      <c r="J9" s="43"/>
      <c r="K9" s="44"/>
      <c r="L9" s="34"/>
    </row>
    <row r="10" spans="1:12" ht="30" customHeight="1" x14ac:dyDescent="0.25">
      <c r="A10" s="11"/>
      <c r="B10" s="13" t="s">
        <v>4</v>
      </c>
      <c r="C10" s="8"/>
      <c r="D10" s="8"/>
      <c r="E10" s="8"/>
      <c r="F10" s="8"/>
      <c r="G10" s="8"/>
      <c r="H10" s="8"/>
      <c r="I10" s="8"/>
      <c r="J10" s="43"/>
      <c r="K10" s="44"/>
      <c r="L10" s="34"/>
    </row>
    <row r="11" spans="1:12" ht="30" customHeight="1" x14ac:dyDescent="0.25">
      <c r="A11" s="25" t="s">
        <v>0</v>
      </c>
      <c r="B11" s="12" t="s">
        <v>5</v>
      </c>
      <c r="C11" s="54" t="s">
        <v>13</v>
      </c>
      <c r="D11" s="55"/>
      <c r="E11" s="54" t="s">
        <v>18</v>
      </c>
      <c r="F11" s="55"/>
      <c r="G11" s="54" t="s">
        <v>19</v>
      </c>
      <c r="H11" s="55"/>
      <c r="I11" s="37" t="s">
        <v>20</v>
      </c>
      <c r="J11" s="43"/>
      <c r="K11" s="44"/>
      <c r="L11" s="34"/>
    </row>
    <row r="12" spans="1:12" ht="30" customHeight="1" x14ac:dyDescent="0.25">
      <c r="A12" s="25" t="s">
        <v>1</v>
      </c>
      <c r="B12" s="28" t="s">
        <v>6</v>
      </c>
      <c r="C12" s="57"/>
      <c r="D12" s="57"/>
      <c r="E12" s="57" t="s">
        <v>6</v>
      </c>
      <c r="F12" s="57"/>
      <c r="G12" s="57"/>
      <c r="H12" s="57"/>
      <c r="I12" s="38" t="s">
        <v>6</v>
      </c>
      <c r="J12" s="43"/>
      <c r="K12" s="44"/>
      <c r="L12" s="34"/>
    </row>
    <row r="13" spans="1:12" ht="30" customHeight="1" x14ac:dyDescent="0.25">
      <c r="A13" s="25" t="s">
        <v>2</v>
      </c>
      <c r="B13" s="26" t="s">
        <v>7</v>
      </c>
      <c r="C13" s="56"/>
      <c r="D13" s="56"/>
      <c r="E13" s="56" t="s">
        <v>7</v>
      </c>
      <c r="F13" s="56"/>
      <c r="G13" s="56"/>
      <c r="H13" s="56"/>
      <c r="I13" s="39" t="s">
        <v>7</v>
      </c>
      <c r="J13" s="18"/>
      <c r="K13" s="17"/>
      <c r="L13" s="51"/>
    </row>
    <row r="14" spans="1:12" ht="30" customHeight="1" x14ac:dyDescent="0.25">
      <c r="A14" s="25" t="s">
        <v>1</v>
      </c>
      <c r="B14" s="20"/>
      <c r="C14" s="57" t="s">
        <v>14</v>
      </c>
      <c r="D14" s="57"/>
      <c r="E14" s="57"/>
      <c r="F14" s="57"/>
      <c r="G14" s="57" t="s">
        <v>14</v>
      </c>
      <c r="H14" s="57"/>
      <c r="I14" s="38"/>
      <c r="J14" s="43" t="s">
        <v>18</v>
      </c>
      <c r="K14" s="44"/>
      <c r="L14" s="34"/>
    </row>
    <row r="15" spans="1:12" ht="30" customHeight="1" x14ac:dyDescent="0.25">
      <c r="A15" s="25" t="s">
        <v>2</v>
      </c>
      <c r="B15" s="26"/>
      <c r="C15" s="56" t="s">
        <v>15</v>
      </c>
      <c r="D15" s="56"/>
      <c r="E15" s="56"/>
      <c r="F15" s="56"/>
      <c r="G15" s="56" t="s">
        <v>15</v>
      </c>
      <c r="H15" s="56"/>
      <c r="I15" s="39"/>
      <c r="J15" s="43"/>
      <c r="K15" s="44"/>
      <c r="L15" s="34"/>
    </row>
    <row r="16" spans="1:12" ht="30" customHeight="1" x14ac:dyDescent="0.25">
      <c r="A16" s="25" t="s">
        <v>1</v>
      </c>
      <c r="B16" s="20" t="s">
        <v>8</v>
      </c>
      <c r="C16" s="57"/>
      <c r="D16" s="57"/>
      <c r="E16" s="57" t="s">
        <v>8</v>
      </c>
      <c r="F16" s="57"/>
      <c r="G16" s="57"/>
      <c r="H16" s="57"/>
      <c r="I16" s="38" t="s">
        <v>8</v>
      </c>
      <c r="J16" s="43"/>
      <c r="K16" s="44"/>
      <c r="L16" s="34"/>
    </row>
    <row r="17" spans="1:12" ht="30" customHeight="1" x14ac:dyDescent="0.25">
      <c r="A17" s="25" t="s">
        <v>2</v>
      </c>
      <c r="B17" s="26" t="s">
        <v>9</v>
      </c>
      <c r="C17" s="56"/>
      <c r="D17" s="56"/>
      <c r="E17" s="56" t="s">
        <v>9</v>
      </c>
      <c r="F17" s="56"/>
      <c r="G17" s="56"/>
      <c r="H17" s="56"/>
      <c r="I17" s="39" t="s">
        <v>9</v>
      </c>
      <c r="J17" s="43"/>
      <c r="K17" s="44"/>
      <c r="L17" s="34"/>
    </row>
    <row r="18" spans="1:12" ht="30" customHeight="1" x14ac:dyDescent="0.25">
      <c r="A18" s="25" t="s">
        <v>1</v>
      </c>
      <c r="B18" s="20"/>
      <c r="C18" s="57"/>
      <c r="D18" s="57"/>
      <c r="E18" s="57"/>
      <c r="F18" s="57"/>
      <c r="G18" s="57"/>
      <c r="H18" s="57"/>
      <c r="I18" s="38"/>
      <c r="J18" s="43"/>
      <c r="K18" s="44"/>
      <c r="L18" s="34"/>
    </row>
    <row r="19" spans="1:12" ht="30" customHeight="1" x14ac:dyDescent="0.25">
      <c r="A19" s="25" t="s">
        <v>2</v>
      </c>
      <c r="B19" s="26"/>
      <c r="C19" s="56"/>
      <c r="D19" s="56"/>
      <c r="E19" s="56"/>
      <c r="F19" s="56"/>
      <c r="G19" s="56"/>
      <c r="H19" s="56"/>
      <c r="I19" s="40"/>
      <c r="J19" s="18"/>
      <c r="K19" s="17"/>
      <c r="L19" s="51"/>
    </row>
    <row r="20" spans="1:12" ht="30" customHeight="1" x14ac:dyDescent="0.25">
      <c r="A20" s="25" t="s">
        <v>1</v>
      </c>
      <c r="B20" s="20"/>
      <c r="C20" s="57"/>
      <c r="D20" s="57"/>
      <c r="E20" s="57"/>
      <c r="F20" s="57"/>
      <c r="G20" s="57"/>
      <c r="H20" s="57"/>
      <c r="I20" s="38"/>
      <c r="J20" s="43" t="s">
        <v>19</v>
      </c>
      <c r="K20" s="44"/>
      <c r="L20" s="34"/>
    </row>
    <row r="21" spans="1:12" ht="30" customHeight="1" x14ac:dyDescent="0.25">
      <c r="A21" s="25" t="s">
        <v>2</v>
      </c>
      <c r="B21" s="26"/>
      <c r="C21" s="56"/>
      <c r="D21" s="56"/>
      <c r="E21" s="56"/>
      <c r="F21" s="56"/>
      <c r="G21" s="56"/>
      <c r="H21" s="56"/>
      <c r="I21" s="39"/>
      <c r="J21" s="43"/>
      <c r="K21" s="44"/>
      <c r="L21" s="34"/>
    </row>
    <row r="22" spans="1:12" ht="30" customHeight="1" x14ac:dyDescent="0.25">
      <c r="A22" s="25" t="s">
        <v>1</v>
      </c>
      <c r="B22" s="20"/>
      <c r="C22" s="57"/>
      <c r="D22" s="57"/>
      <c r="E22" s="57"/>
      <c r="F22" s="57"/>
      <c r="G22" s="57"/>
      <c r="H22" s="57"/>
      <c r="I22" s="38"/>
      <c r="J22" s="43"/>
      <c r="K22" s="44"/>
      <c r="L22" s="34"/>
    </row>
    <row r="23" spans="1:12" ht="30" customHeight="1" x14ac:dyDescent="0.25">
      <c r="A23" s="25" t="s">
        <v>2</v>
      </c>
      <c r="B23" s="26"/>
      <c r="C23" s="56"/>
      <c r="D23" s="56"/>
      <c r="E23" s="56"/>
      <c r="F23" s="56"/>
      <c r="G23" s="56"/>
      <c r="H23" s="56"/>
      <c r="I23" s="39"/>
      <c r="J23" s="43"/>
      <c r="K23" s="44"/>
      <c r="L23" s="34"/>
    </row>
    <row r="24" spans="1:12" ht="30" customHeight="1" x14ac:dyDescent="0.25">
      <c r="A24" s="25" t="s">
        <v>1</v>
      </c>
      <c r="B24" s="20" t="s">
        <v>10</v>
      </c>
      <c r="C24" s="57"/>
      <c r="D24" s="57"/>
      <c r="E24" s="57" t="s">
        <v>10</v>
      </c>
      <c r="F24" s="57"/>
      <c r="G24" s="57"/>
      <c r="H24" s="57"/>
      <c r="I24" s="38" t="s">
        <v>10</v>
      </c>
      <c r="J24" s="43"/>
      <c r="K24" s="44"/>
      <c r="L24" s="34"/>
    </row>
    <row r="25" spans="1:12" ht="30" customHeight="1" x14ac:dyDescent="0.25">
      <c r="A25" s="25" t="s">
        <v>2</v>
      </c>
      <c r="B25" s="26" t="s">
        <v>11</v>
      </c>
      <c r="C25" s="56"/>
      <c r="D25" s="56"/>
      <c r="E25" s="56" t="s">
        <v>11</v>
      </c>
      <c r="F25" s="56"/>
      <c r="G25" s="56"/>
      <c r="H25" s="56"/>
      <c r="I25" s="39" t="s">
        <v>11</v>
      </c>
      <c r="J25" s="18"/>
      <c r="K25" s="17"/>
      <c r="L25" s="51"/>
    </row>
    <row r="26" spans="1:12" ht="30" customHeight="1" x14ac:dyDescent="0.25">
      <c r="A26" s="25" t="s">
        <v>1</v>
      </c>
      <c r="B26" s="20"/>
      <c r="C26" s="57"/>
      <c r="D26" s="57"/>
      <c r="E26" s="57"/>
      <c r="F26" s="57"/>
      <c r="G26" s="57"/>
      <c r="H26" s="57"/>
      <c r="I26" s="38"/>
      <c r="J26" s="43" t="s">
        <v>20</v>
      </c>
      <c r="K26" s="44"/>
      <c r="L26" s="34"/>
    </row>
    <row r="27" spans="1:12" ht="30" customHeight="1" x14ac:dyDescent="0.25">
      <c r="A27" s="25" t="s">
        <v>2</v>
      </c>
      <c r="B27" s="26"/>
      <c r="C27" s="56"/>
      <c r="D27" s="56"/>
      <c r="E27" s="56"/>
      <c r="F27" s="56"/>
      <c r="G27" s="56"/>
      <c r="H27" s="56"/>
      <c r="I27" s="39"/>
      <c r="J27" s="43"/>
      <c r="K27" s="44"/>
      <c r="L27" s="34"/>
    </row>
    <row r="28" spans="1:12" ht="30" customHeight="1" x14ac:dyDescent="0.25">
      <c r="A28" s="25" t="s">
        <v>1</v>
      </c>
      <c r="B28" s="20"/>
      <c r="C28" s="57" t="s">
        <v>16</v>
      </c>
      <c r="D28" s="57"/>
      <c r="E28" s="57"/>
      <c r="F28" s="57"/>
      <c r="G28" s="57" t="s">
        <v>16</v>
      </c>
      <c r="H28" s="57"/>
      <c r="I28" s="38"/>
      <c r="J28" s="43"/>
      <c r="K28" s="44"/>
      <c r="L28" s="34"/>
    </row>
    <row r="29" spans="1:12" ht="30" customHeight="1" x14ac:dyDescent="0.25">
      <c r="A29" s="25" t="s">
        <v>2</v>
      </c>
      <c r="B29" s="26"/>
      <c r="C29" s="56" t="s">
        <v>17</v>
      </c>
      <c r="D29" s="56"/>
      <c r="E29" s="56"/>
      <c r="F29" s="56"/>
      <c r="G29" s="56" t="s">
        <v>17</v>
      </c>
      <c r="H29" s="56"/>
      <c r="I29" s="39"/>
      <c r="J29" s="43"/>
      <c r="K29" s="44"/>
      <c r="L29" s="34"/>
    </row>
    <row r="30" spans="1:12" ht="30" customHeight="1" x14ac:dyDescent="0.25">
      <c r="A30" s="25" t="s">
        <v>1</v>
      </c>
      <c r="B30" s="20"/>
      <c r="C30" s="59"/>
      <c r="D30" s="59"/>
      <c r="E30" s="59"/>
      <c r="F30" s="59"/>
      <c r="G30" s="59"/>
      <c r="H30" s="59"/>
      <c r="I30" s="38"/>
      <c r="J30" s="43"/>
      <c r="K30" s="44"/>
      <c r="L30" s="34"/>
    </row>
    <row r="31" spans="1:12" ht="30" customHeight="1" x14ac:dyDescent="0.25">
      <c r="A31" s="25" t="s">
        <v>2</v>
      </c>
      <c r="B31" s="27"/>
      <c r="C31" s="58"/>
      <c r="D31" s="58"/>
      <c r="E31" s="58"/>
      <c r="F31" s="58"/>
      <c r="G31" s="58"/>
      <c r="H31" s="58"/>
      <c r="I31" s="48"/>
      <c r="J31" s="45"/>
      <c r="K31" s="44"/>
      <c r="L31" s="46"/>
    </row>
  </sheetData>
  <dataConsolidate/>
  <mergeCells count="63">
    <mergeCell ref="G11:H11"/>
    <mergeCell ref="G12:H12"/>
    <mergeCell ref="G13:H13"/>
    <mergeCell ref="G16:H16"/>
    <mergeCell ref="G17:H17"/>
    <mergeCell ref="G18:H18"/>
    <mergeCell ref="G19:H19"/>
    <mergeCell ref="G14:H14"/>
    <mergeCell ref="G15:H15"/>
    <mergeCell ref="G27:H27"/>
    <mergeCell ref="G31:H31"/>
    <mergeCell ref="G20:H20"/>
    <mergeCell ref="G21:H21"/>
    <mergeCell ref="G22:H22"/>
    <mergeCell ref="G28:H28"/>
    <mergeCell ref="G29:H29"/>
    <mergeCell ref="G30:H30"/>
    <mergeCell ref="G23:H23"/>
    <mergeCell ref="G24:H24"/>
    <mergeCell ref="G25:H25"/>
    <mergeCell ref="G26:H26"/>
    <mergeCell ref="E19:F19"/>
    <mergeCell ref="E18:F18"/>
    <mergeCell ref="E17:F17"/>
    <mergeCell ref="E16:F16"/>
    <mergeCell ref="E15:F15"/>
    <mergeCell ref="C18:D18"/>
    <mergeCell ref="C19:D19"/>
    <mergeCell ref="C20:D20"/>
    <mergeCell ref="C21:D21"/>
    <mergeCell ref="E31:F31"/>
    <mergeCell ref="E30:F30"/>
    <mergeCell ref="E29:F29"/>
    <mergeCell ref="E28:F28"/>
    <mergeCell ref="E27:F27"/>
    <mergeCell ref="E26:F26"/>
    <mergeCell ref="E25:F25"/>
    <mergeCell ref="E24:F24"/>
    <mergeCell ref="E23:F23"/>
    <mergeCell ref="E22:F22"/>
    <mergeCell ref="E21:F21"/>
    <mergeCell ref="E20:F20"/>
    <mergeCell ref="C31:D31"/>
    <mergeCell ref="C22:D22"/>
    <mergeCell ref="C23:D23"/>
    <mergeCell ref="C24:D24"/>
    <mergeCell ref="C25:D25"/>
    <mergeCell ref="C26:D26"/>
    <mergeCell ref="C27:D27"/>
    <mergeCell ref="C28:D28"/>
    <mergeCell ref="C29:D29"/>
    <mergeCell ref="C30:D30"/>
    <mergeCell ref="E11:F11"/>
    <mergeCell ref="C11:D11"/>
    <mergeCell ref="C17:D17"/>
    <mergeCell ref="C12:D12"/>
    <mergeCell ref="C13:D13"/>
    <mergeCell ref="C14:D14"/>
    <mergeCell ref="C15:D15"/>
    <mergeCell ref="C16:D16"/>
    <mergeCell ref="E14:F14"/>
    <mergeCell ref="E13:F13"/>
    <mergeCell ref="E12:F12"/>
  </mergeCells>
  <phoneticPr fontId="2" type="noConversion"/>
  <conditionalFormatting sqref="C3:H3">
    <cfRule type="expression" dxfId="97" priority="9" stopIfTrue="1">
      <formula>DAY(C3)&gt;8</formula>
    </cfRule>
  </conditionalFormatting>
  <conditionalFormatting sqref="C7:I8">
    <cfRule type="expression" dxfId="96" priority="8" stopIfTrue="1">
      <formula>AND(DAY(C7)&gt;=1,DAY(C7)&lt;=15)</formula>
    </cfRule>
  </conditionalFormatting>
  <conditionalFormatting sqref="C3:I8">
    <cfRule type="expression" dxfId="95" priority="20">
      <formula>VLOOKUP(DAY(C3),HausaufgabenTage,1,FALSE)=DAY(C3)</formula>
    </cfRule>
  </conditionalFormatting>
  <conditionalFormatting sqref="B14:I14 B16:I16 B18:I18 B20:I20 B22:I22 B24:I24 B26:I26 B28:I28 B30:I30 B12:I12">
    <cfRule type="expression" dxfId="94" priority="6">
      <formula>B12&lt;&gt;""</formula>
    </cfRule>
  </conditionalFormatting>
  <conditionalFormatting sqref="B13:I13 B15:I15 B17:I17 B19:I19 B21:I21 B23:I23 B25:I25 B27:I27 B29:I29 B31:I31">
    <cfRule type="expression" dxfId="93" priority="4">
      <formula>B13&lt;&gt;""</formula>
    </cfRule>
  </conditionalFormatting>
  <conditionalFormatting sqref="B13:I13 B15:I15 B17:I17 B19:I19 B21:I21 B23:I23 B25:I25 B27:I27 B29:I29">
    <cfRule type="expression" dxfId="92" priority="3">
      <formula>COLUMN(B12)&gt;=2</formula>
    </cfRule>
  </conditionalFormatting>
  <conditionalFormatting sqref="B12:I31">
    <cfRule type="expression" dxfId="91" priority="1">
      <formula>COLUMN(B11)&gt;2</formula>
    </cfRule>
  </conditionalFormatting>
  <dataValidations xWindow="250" yWindow="581" count="12">
    <dataValidation allowBlank="1" showInputMessage="1" showErrorMessage="1" prompt="Geben Sie das Jahr in dieser Zelle ein." sqref="B1"/>
    <dataValidation allowBlank="1" showInputMessage="1" showErrorMessage="1" prompt="Bereiten Sie auf diesem Arbeitsblatt einen Wochenzeitplan vor, und erstellen Sie eine Aufgabenliste. Einträge in der Aufgabenliste werden im Monatskalender automatisch hervorgehoben. Geben Sie das Kalenderjahr in Zelle B1 ein." sqref="A1"/>
    <dataValidation allowBlank="1" showInputMessage="1" showErrorMessage="1" prompt="Der Januarkalender hebt Einträge in der Aufgabenliste für den Monat automatisch hervor. Dunklere Schriftarten stellen Aufgaben dar. Hellere Schriftarten stellen Tage dar, die zum Vor- oder Folgemonat gehören." sqref="B2"/>
    <dataValidation allowBlank="1" showInputMessage="1" showErrorMessage="1" prompt="Die Zellen C2:I2 enthalten Wochentage." sqref="C2"/>
    <dataValidation allowBlank="1" showInputMessage="1" showErrorMessage="1" prompt="Wenn diese Zeile nicht die Zahl 1 enthält, handelt es sich um einen Tag aus einem Vormonat. Die Zellen C3:I8 enthalten Datumswerte für den aktuellen Monat." sqref="C3"/>
    <dataValidation allowBlank="1" showInputMessage="1" showErrorMessage="1" prompt="Geben Sie die Uhrzeit für Ihren Kurs und darunter in einer neuen Zeile den Kursnamen für jeden Wochentag in den Spalten B bis I ein. Verfahren Sie in den nachfolgenden Zeilen für alle Kurse nach diesem Muster." sqref="B10"/>
    <dataValidation allowBlank="1" showInputMessage="1" showErrorMessage="1" prompt="Geben Sie in dieser Zeile von Spalte B bis Spalte I den Kurs ein." sqref="B13"/>
    <dataValidation allowBlank="1" showInputMessage="1" showErrorMessage="1" prompt="Geben Sie den Tag im Monat für die Aufgabe ein, der dem Wochentag in Spalte J entspricht. Durch dieses Datum wird die Aufgabe im Kalender links hervorgehoben." sqref="K1"/>
    <dataValidation allowBlank="1" showInputMessage="1" showErrorMessage="1" prompt="Geben Sie in dieser Spalte die Aufgabendetails ein, die dem Wochentag in Spalte J und dem Tag in Spalte K für den Kalendermonat links entsprechen." sqref="L1"/>
    <dataValidation allowBlank="1" showInputMessage="1" showErrorMessage="1" prompt="Wenn diese Zeile eine kleinere Zahl als die vorhergehende Zahl oder Zeile mit Zahlen enthält, dann enthält diese Zeile Datumswerte für den nächsten Kalendermonat." sqref="C8"/>
    <dataValidation allowBlank="1" showInputMessage="1" showErrorMessage="1" prompt="Wochentage sind in dieser Spalte mit 6 Zeilen für Aufgaben für jeden gruppierten Wochentag im Monat gruppiert. Fügen Sie neue Zeilen ein, um weitere Aufgaben hinzuzufügen. Im Kalender auf der linken Seite werden Elemente hervorgehoben." sqref="J1"/>
    <dataValidation allowBlank="1" showInputMessage="1" showErrorMessage="1" prompt="Diese Zeile enthält Wochentage von Montag bis Freitag." sqref="B11"/>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1" customWidth="1"/>
    <col min="2" max="2" width="20.625" style="14" customWidth="1"/>
    <col min="3" max="8" width="10.625" style="1" customWidth="1"/>
    <col min="9" max="9" width="20.625" style="1" customWidth="1"/>
    <col min="10" max="10" width="10.625" style="14" customWidth="1"/>
    <col min="11" max="11" width="10.625" style="2" customWidth="1"/>
    <col min="12" max="12" width="70.625" style="1" customWidth="1"/>
    <col min="13" max="13" width="2.625" customWidth="1"/>
  </cols>
  <sheetData>
    <row r="1" spans="1:12" ht="30" customHeight="1" x14ac:dyDescent="0.2">
      <c r="A1" s="14"/>
      <c r="B1" s="10">
        <f ca="1">KalenderJahr</f>
        <v>2017</v>
      </c>
      <c r="J1" s="41" t="s">
        <v>0</v>
      </c>
      <c r="K1" s="41" t="s">
        <v>23</v>
      </c>
      <c r="L1" s="42" t="s">
        <v>24</v>
      </c>
    </row>
    <row r="2" spans="1:12" ht="30" customHeight="1" x14ac:dyDescent="0.25">
      <c r="A2" s="11"/>
      <c r="B2" s="22" t="s">
        <v>36</v>
      </c>
      <c r="C2" s="6" t="s">
        <v>5</v>
      </c>
      <c r="D2" s="6" t="s">
        <v>13</v>
      </c>
      <c r="E2" s="6" t="s">
        <v>18</v>
      </c>
      <c r="F2" s="6" t="s">
        <v>19</v>
      </c>
      <c r="G2" s="6" t="s">
        <v>20</v>
      </c>
      <c r="H2" s="6" t="s">
        <v>21</v>
      </c>
      <c r="I2" s="6" t="s">
        <v>22</v>
      </c>
      <c r="J2" s="43" t="s">
        <v>5</v>
      </c>
      <c r="K2" s="44"/>
      <c r="L2" s="47"/>
    </row>
    <row r="3" spans="1:12" ht="30" customHeight="1" x14ac:dyDescent="0.25">
      <c r="A3" s="11"/>
      <c r="C3" s="5">
        <f ca="1">IF(DAY(OktSo1)=1,OktSo1-6,OktSo1+1)</f>
        <v>43003</v>
      </c>
      <c r="D3" s="5">
        <f ca="1">IF(DAY(OktSo1)=1,OktSo1-5,OktSo1+2)</f>
        <v>43004</v>
      </c>
      <c r="E3" s="5">
        <f ca="1">IF(DAY(OktSo1)=1,OktSo1-4,OktSo1+3)</f>
        <v>43005</v>
      </c>
      <c r="F3" s="5">
        <f ca="1">IF(DAY(OktSo1)=1,OktSo1-3,OktSo1+4)</f>
        <v>43006</v>
      </c>
      <c r="G3" s="5">
        <f ca="1">IF(DAY(OktSo1)=1,OktSo1-2,OktSo1+5)</f>
        <v>43007</v>
      </c>
      <c r="H3" s="5">
        <f ca="1">IF(DAY(OktSo1)=1,OktSo1-1,OktSo1+6)</f>
        <v>43008</v>
      </c>
      <c r="I3" s="5">
        <f ca="1">IF(DAY(OktSo1)=1,OktSo1,OktSo1+7)</f>
        <v>43009</v>
      </c>
      <c r="J3" s="43"/>
      <c r="K3" s="44"/>
      <c r="L3" s="47"/>
    </row>
    <row r="4" spans="1:12" ht="30" customHeight="1" x14ac:dyDescent="0.25">
      <c r="A4" s="11"/>
      <c r="C4" s="5">
        <f ca="1">IF(DAY(OktSo1)=1,OktSo1+1,OktSo1+8)</f>
        <v>43010</v>
      </c>
      <c r="D4" s="5">
        <f ca="1">IF(DAY(OktSo1)=1,OktSo1+2,OktSo1+9)</f>
        <v>43011</v>
      </c>
      <c r="E4" s="5">
        <f ca="1">IF(DAY(OktSo1)=1,OktSo1+3,OktSo1+10)</f>
        <v>43012</v>
      </c>
      <c r="F4" s="5">
        <f ca="1">IF(DAY(OktSo1)=1,OktSo1+4,OktSo1+11)</f>
        <v>43013</v>
      </c>
      <c r="G4" s="5">
        <f ca="1">IF(DAY(OktSo1)=1,OktSo1+5,OktSo1+12)</f>
        <v>43014</v>
      </c>
      <c r="H4" s="5">
        <f ca="1">IF(DAY(OktSo1)=1,OktSo1+6,OktSo1+13)</f>
        <v>43015</v>
      </c>
      <c r="I4" s="5">
        <f ca="1">IF(DAY(OktSo1)=1,OktSo1+7,OktSo1+14)</f>
        <v>43016</v>
      </c>
      <c r="J4" s="43"/>
      <c r="K4" s="44"/>
      <c r="L4" s="47"/>
    </row>
    <row r="5" spans="1:12" ht="30" customHeight="1" x14ac:dyDescent="0.25">
      <c r="A5" s="11"/>
      <c r="C5" s="5">
        <f ca="1">IF(DAY(OktSo1)=1,OktSo1+8,OktSo1+15)</f>
        <v>43017</v>
      </c>
      <c r="D5" s="5">
        <f ca="1">IF(DAY(OktSo1)=1,OktSo1+9,OktSo1+16)</f>
        <v>43018</v>
      </c>
      <c r="E5" s="5">
        <f ca="1">IF(DAY(OktSo1)=1,OktSo1+10,OktSo1+17)</f>
        <v>43019</v>
      </c>
      <c r="F5" s="5">
        <f ca="1">IF(DAY(OktSo1)=1,OktSo1+11,OktSo1+18)</f>
        <v>43020</v>
      </c>
      <c r="G5" s="5">
        <f ca="1">IF(DAY(OktSo1)=1,OktSo1+12,OktSo1+19)</f>
        <v>43021</v>
      </c>
      <c r="H5" s="5">
        <f ca="1">IF(DAY(OktSo1)=1,OktSo1+13,OktSo1+20)</f>
        <v>43022</v>
      </c>
      <c r="I5" s="5">
        <f ca="1">IF(DAY(OktSo1)=1,OktSo1+14,OktSo1+21)</f>
        <v>43023</v>
      </c>
      <c r="J5" s="43"/>
      <c r="K5" s="44"/>
      <c r="L5" s="47"/>
    </row>
    <row r="6" spans="1:12" ht="30" customHeight="1" x14ac:dyDescent="0.25">
      <c r="A6" s="11"/>
      <c r="C6" s="5">
        <f ca="1">IF(DAY(OktSo1)=1,OktSo1+15,OktSo1+22)</f>
        <v>43024</v>
      </c>
      <c r="D6" s="5">
        <f ca="1">IF(DAY(OktSo1)=1,OktSo1+16,OktSo1+23)</f>
        <v>43025</v>
      </c>
      <c r="E6" s="5">
        <f ca="1">IF(DAY(OktSo1)=1,OktSo1+17,OktSo1+24)</f>
        <v>43026</v>
      </c>
      <c r="F6" s="5">
        <f ca="1">IF(DAY(OktSo1)=1,OktSo1+18,OktSo1+25)</f>
        <v>43027</v>
      </c>
      <c r="G6" s="5">
        <f ca="1">IF(DAY(OktSo1)=1,OktSo1+19,OktSo1+26)</f>
        <v>43028</v>
      </c>
      <c r="H6" s="5">
        <f ca="1">IF(DAY(OktSo1)=1,OktSo1+20,OktSo1+27)</f>
        <v>43029</v>
      </c>
      <c r="I6" s="5">
        <f ca="1">IF(DAY(OktSo1)=1,OktSo1+21,OktSo1+28)</f>
        <v>43030</v>
      </c>
      <c r="J6" s="43"/>
      <c r="K6" s="44"/>
      <c r="L6" s="47"/>
    </row>
    <row r="7" spans="1:12" ht="30" customHeight="1" x14ac:dyDescent="0.25">
      <c r="A7" s="11"/>
      <c r="C7" s="5">
        <f ca="1">IF(DAY(OktSo1)=1,OktSo1+22,OktSo1+29)</f>
        <v>43031</v>
      </c>
      <c r="D7" s="5">
        <f ca="1">IF(DAY(OktSo1)=1,OktSo1+23,OktSo1+30)</f>
        <v>43032</v>
      </c>
      <c r="E7" s="5">
        <f ca="1">IF(DAY(OktSo1)=1,OktSo1+24,OktSo1+31)</f>
        <v>43033</v>
      </c>
      <c r="F7" s="5">
        <f ca="1">IF(DAY(OktSo1)=1,OktSo1+25,OktSo1+32)</f>
        <v>43034</v>
      </c>
      <c r="G7" s="5">
        <f ca="1">IF(DAY(OktSo1)=1,OktSo1+26,OktSo1+33)</f>
        <v>43035</v>
      </c>
      <c r="H7" s="5">
        <f ca="1">IF(DAY(OktSo1)=1,OktSo1+27,OktSo1+34)</f>
        <v>43036</v>
      </c>
      <c r="I7" s="5">
        <f ca="1">IF(DAY(OktSo1)=1,OktSo1+28,OktSo1+35)</f>
        <v>43037</v>
      </c>
      <c r="J7" s="18"/>
      <c r="K7" s="17"/>
      <c r="L7" s="51"/>
    </row>
    <row r="8" spans="1:12" ht="30" customHeight="1" x14ac:dyDescent="0.25">
      <c r="A8" s="11"/>
      <c r="B8" s="16"/>
      <c r="C8" s="5">
        <f ca="1">IF(DAY(OktSo1)=1,OktSo1+29,OktSo1+36)</f>
        <v>43038</v>
      </c>
      <c r="D8" s="5">
        <f ca="1">IF(DAY(OktSo1)=1,OktSo1+30,OktSo1+37)</f>
        <v>43039</v>
      </c>
      <c r="E8" s="5">
        <f ca="1">IF(DAY(OktSo1)=1,OktSo1+31,OktSo1+38)</f>
        <v>43040</v>
      </c>
      <c r="F8" s="5">
        <f ca="1">IF(DAY(OktSo1)=1,OktSo1+32,OktSo1+39)</f>
        <v>43041</v>
      </c>
      <c r="G8" s="5">
        <f ca="1">IF(DAY(OktSo1)=1,OktSo1+33,OktSo1+40)</f>
        <v>43042</v>
      </c>
      <c r="H8" s="5">
        <f ca="1">IF(DAY(OktSo1)=1,OktSo1+34,OktSo1+41)</f>
        <v>43043</v>
      </c>
      <c r="I8" s="5">
        <f ca="1">IF(DAY(OktSo1)=1,OktSo1+35,OktSo1+42)</f>
        <v>43044</v>
      </c>
      <c r="J8" s="43" t="s">
        <v>13</v>
      </c>
      <c r="K8" s="19"/>
      <c r="L8" s="47"/>
    </row>
    <row r="9" spans="1:12" ht="30" customHeight="1" x14ac:dyDescent="0.25">
      <c r="A9" s="11"/>
      <c r="C9" s="3"/>
      <c r="D9" s="3"/>
      <c r="E9" s="3"/>
      <c r="F9" s="3"/>
      <c r="G9" s="3"/>
      <c r="H9" s="3"/>
      <c r="I9" s="3"/>
      <c r="J9" s="43"/>
      <c r="K9" s="44"/>
      <c r="L9" s="47"/>
    </row>
    <row r="10" spans="1:12" ht="30" customHeight="1" x14ac:dyDescent="0.25">
      <c r="A10" s="11"/>
      <c r="B10" s="13" t="s">
        <v>4</v>
      </c>
      <c r="C10" s="8"/>
      <c r="D10" s="8"/>
      <c r="E10" s="8"/>
      <c r="F10" s="8"/>
      <c r="G10" s="8"/>
      <c r="H10" s="8"/>
      <c r="I10" s="8"/>
      <c r="J10" s="43"/>
      <c r="K10" s="44"/>
      <c r="L10" s="47"/>
    </row>
    <row r="11" spans="1:12" ht="30" customHeight="1" x14ac:dyDescent="0.25">
      <c r="A11" s="25" t="s">
        <v>0</v>
      </c>
      <c r="B11" s="24" t="s">
        <v>5</v>
      </c>
      <c r="C11" s="54" t="s">
        <v>13</v>
      </c>
      <c r="D11" s="55"/>
      <c r="E11" s="54" t="s">
        <v>18</v>
      </c>
      <c r="F11" s="55"/>
      <c r="G11" s="54" t="s">
        <v>19</v>
      </c>
      <c r="H11" s="55"/>
      <c r="I11" s="37" t="s">
        <v>20</v>
      </c>
      <c r="J11" s="43"/>
      <c r="K11" s="44"/>
      <c r="L11" s="47"/>
    </row>
    <row r="12" spans="1:12" ht="30" customHeight="1" x14ac:dyDescent="0.25">
      <c r="A12" s="25" t="s">
        <v>1</v>
      </c>
      <c r="B12" s="20" t="s">
        <v>6</v>
      </c>
      <c r="C12" s="59"/>
      <c r="D12" s="59"/>
      <c r="E12" s="59" t="s">
        <v>6</v>
      </c>
      <c r="F12" s="59"/>
      <c r="G12" s="59"/>
      <c r="H12" s="59"/>
      <c r="I12" s="21" t="s">
        <v>6</v>
      </c>
      <c r="J12" s="43"/>
      <c r="K12" s="44"/>
      <c r="L12" s="47"/>
    </row>
    <row r="13" spans="1:12" ht="30" customHeight="1" x14ac:dyDescent="0.25">
      <c r="A13" s="25" t="s">
        <v>2</v>
      </c>
      <c r="B13" s="26" t="s">
        <v>7</v>
      </c>
      <c r="C13" s="56"/>
      <c r="D13" s="56"/>
      <c r="E13" s="56" t="s">
        <v>7</v>
      </c>
      <c r="F13" s="56"/>
      <c r="G13" s="56"/>
      <c r="H13" s="56"/>
      <c r="I13" s="29" t="s">
        <v>7</v>
      </c>
      <c r="J13" s="18"/>
      <c r="K13" s="17"/>
      <c r="L13" s="51"/>
    </row>
    <row r="14" spans="1:12" ht="30" customHeight="1" x14ac:dyDescent="0.25">
      <c r="A14" s="25" t="s">
        <v>1</v>
      </c>
      <c r="B14" s="20"/>
      <c r="C14" s="59" t="s">
        <v>14</v>
      </c>
      <c r="D14" s="59"/>
      <c r="E14" s="59"/>
      <c r="F14" s="59"/>
      <c r="G14" s="59" t="s">
        <v>14</v>
      </c>
      <c r="H14" s="59"/>
      <c r="I14" s="21"/>
      <c r="J14" s="43" t="s">
        <v>18</v>
      </c>
      <c r="K14" s="19"/>
      <c r="L14" s="47"/>
    </row>
    <row r="15" spans="1:12" ht="30" customHeight="1" x14ac:dyDescent="0.25">
      <c r="A15" s="25" t="s">
        <v>2</v>
      </c>
      <c r="B15" s="26"/>
      <c r="C15" s="56" t="s">
        <v>15</v>
      </c>
      <c r="D15" s="56"/>
      <c r="E15" s="56"/>
      <c r="F15" s="56"/>
      <c r="G15" s="56" t="s">
        <v>15</v>
      </c>
      <c r="H15" s="56"/>
      <c r="I15" s="29"/>
      <c r="J15" s="43"/>
      <c r="K15" s="44"/>
      <c r="L15" s="47"/>
    </row>
    <row r="16" spans="1:12" ht="30" customHeight="1" x14ac:dyDescent="0.25">
      <c r="A16" s="25" t="s">
        <v>1</v>
      </c>
      <c r="B16" s="20" t="s">
        <v>8</v>
      </c>
      <c r="C16" s="59"/>
      <c r="D16" s="59"/>
      <c r="E16" s="59" t="s">
        <v>8</v>
      </c>
      <c r="F16" s="59"/>
      <c r="G16" s="59"/>
      <c r="H16" s="59"/>
      <c r="I16" s="23" t="s">
        <v>8</v>
      </c>
      <c r="J16" s="43"/>
      <c r="K16" s="44"/>
      <c r="L16" s="47"/>
    </row>
    <row r="17" spans="1:12" ht="30" customHeight="1" x14ac:dyDescent="0.25">
      <c r="A17" s="25" t="s">
        <v>2</v>
      </c>
      <c r="B17" s="26" t="s">
        <v>9</v>
      </c>
      <c r="C17" s="56"/>
      <c r="D17" s="56"/>
      <c r="E17" s="56" t="s">
        <v>9</v>
      </c>
      <c r="F17" s="56"/>
      <c r="G17" s="56"/>
      <c r="H17" s="56"/>
      <c r="I17" s="29" t="s">
        <v>9</v>
      </c>
      <c r="J17" s="43"/>
      <c r="K17" s="44"/>
      <c r="L17" s="47"/>
    </row>
    <row r="18" spans="1:12" ht="30" customHeight="1" x14ac:dyDescent="0.25">
      <c r="A18" s="25" t="s">
        <v>1</v>
      </c>
      <c r="B18" s="20"/>
      <c r="C18" s="59"/>
      <c r="D18" s="59"/>
      <c r="E18" s="59"/>
      <c r="F18" s="59"/>
      <c r="G18" s="59"/>
      <c r="H18" s="59"/>
      <c r="I18" s="21"/>
      <c r="J18" s="43"/>
      <c r="K18" s="44"/>
      <c r="L18" s="47"/>
    </row>
    <row r="19" spans="1:12" ht="30" customHeight="1" x14ac:dyDescent="0.25">
      <c r="A19" s="25" t="s">
        <v>2</v>
      </c>
      <c r="B19" s="26"/>
      <c r="C19" s="56"/>
      <c r="D19" s="56"/>
      <c r="E19" s="56"/>
      <c r="F19" s="56"/>
      <c r="G19" s="56"/>
      <c r="H19" s="56"/>
      <c r="I19" s="35"/>
      <c r="J19" s="18"/>
      <c r="K19" s="17"/>
      <c r="L19" s="52"/>
    </row>
    <row r="20" spans="1:12" ht="30" customHeight="1" x14ac:dyDescent="0.25">
      <c r="A20" s="25" t="s">
        <v>1</v>
      </c>
      <c r="B20" s="20"/>
      <c r="C20" s="59"/>
      <c r="D20" s="59"/>
      <c r="E20" s="59"/>
      <c r="F20" s="59"/>
      <c r="G20" s="59"/>
      <c r="H20" s="59"/>
      <c r="I20" s="21"/>
      <c r="J20" s="43" t="s">
        <v>19</v>
      </c>
      <c r="K20" s="19"/>
      <c r="L20" s="47"/>
    </row>
    <row r="21" spans="1:12" ht="30" customHeight="1" x14ac:dyDescent="0.25">
      <c r="A21" s="25" t="s">
        <v>2</v>
      </c>
      <c r="B21" s="26"/>
      <c r="C21" s="56"/>
      <c r="D21" s="56"/>
      <c r="E21" s="56"/>
      <c r="F21" s="56"/>
      <c r="G21" s="56"/>
      <c r="H21" s="56"/>
      <c r="I21" s="29"/>
      <c r="J21" s="43"/>
      <c r="K21" s="44"/>
      <c r="L21" s="47"/>
    </row>
    <row r="22" spans="1:12" ht="30" customHeight="1" x14ac:dyDescent="0.25">
      <c r="A22" s="25" t="s">
        <v>1</v>
      </c>
      <c r="B22" s="20"/>
      <c r="C22" s="59"/>
      <c r="D22" s="59"/>
      <c r="E22" s="59"/>
      <c r="F22" s="59"/>
      <c r="G22" s="59"/>
      <c r="H22" s="59"/>
      <c r="I22" s="21"/>
      <c r="J22" s="43"/>
      <c r="K22" s="44"/>
      <c r="L22" s="47"/>
    </row>
    <row r="23" spans="1:12" ht="30" customHeight="1" x14ac:dyDescent="0.25">
      <c r="A23" s="25" t="s">
        <v>2</v>
      </c>
      <c r="B23" s="26"/>
      <c r="C23" s="56"/>
      <c r="D23" s="56"/>
      <c r="E23" s="56"/>
      <c r="F23" s="56"/>
      <c r="G23" s="56"/>
      <c r="H23" s="56"/>
      <c r="I23" s="29"/>
      <c r="J23" s="43"/>
      <c r="K23" s="44"/>
      <c r="L23" s="47"/>
    </row>
    <row r="24" spans="1:12" ht="30" customHeight="1" x14ac:dyDescent="0.25">
      <c r="A24" s="25" t="s">
        <v>1</v>
      </c>
      <c r="B24" s="20" t="s">
        <v>10</v>
      </c>
      <c r="C24" s="59"/>
      <c r="D24" s="59"/>
      <c r="E24" s="59" t="s">
        <v>10</v>
      </c>
      <c r="F24" s="59"/>
      <c r="G24" s="59"/>
      <c r="H24" s="59"/>
      <c r="I24" s="21" t="s">
        <v>10</v>
      </c>
      <c r="J24" s="43"/>
      <c r="K24" s="44"/>
      <c r="L24" s="47"/>
    </row>
    <row r="25" spans="1:12" ht="30" customHeight="1" x14ac:dyDescent="0.25">
      <c r="A25" s="25" t="s">
        <v>2</v>
      </c>
      <c r="B25" s="26" t="s">
        <v>11</v>
      </c>
      <c r="C25" s="56"/>
      <c r="D25" s="56"/>
      <c r="E25" s="56" t="s">
        <v>11</v>
      </c>
      <c r="F25" s="56"/>
      <c r="G25" s="56"/>
      <c r="H25" s="56"/>
      <c r="I25" s="29" t="s">
        <v>11</v>
      </c>
      <c r="J25" s="18"/>
      <c r="K25" s="17"/>
      <c r="L25" s="52"/>
    </row>
    <row r="26" spans="1:12" ht="30" customHeight="1" x14ac:dyDescent="0.25">
      <c r="A26" s="25" t="s">
        <v>1</v>
      </c>
      <c r="B26" s="20"/>
      <c r="C26" s="59"/>
      <c r="D26" s="59"/>
      <c r="E26" s="59"/>
      <c r="F26" s="59"/>
      <c r="G26" s="59"/>
      <c r="H26" s="59"/>
      <c r="I26" s="21"/>
      <c r="J26" s="43" t="s">
        <v>20</v>
      </c>
      <c r="K26" s="19"/>
      <c r="L26" s="47"/>
    </row>
    <row r="27" spans="1:12" ht="30" customHeight="1" x14ac:dyDescent="0.25">
      <c r="A27" s="25" t="s">
        <v>2</v>
      </c>
      <c r="B27" s="26"/>
      <c r="C27" s="56"/>
      <c r="D27" s="56"/>
      <c r="E27" s="56"/>
      <c r="F27" s="56"/>
      <c r="G27" s="56"/>
      <c r="H27" s="56"/>
      <c r="I27" s="29"/>
      <c r="J27" s="43"/>
      <c r="K27" s="44"/>
      <c r="L27" s="47"/>
    </row>
    <row r="28" spans="1:12" ht="30" customHeight="1" x14ac:dyDescent="0.25">
      <c r="A28" s="25" t="s">
        <v>1</v>
      </c>
      <c r="B28" s="20"/>
      <c r="C28" s="59" t="s">
        <v>16</v>
      </c>
      <c r="D28" s="59"/>
      <c r="E28" s="59"/>
      <c r="F28" s="59"/>
      <c r="G28" s="59" t="s">
        <v>16</v>
      </c>
      <c r="H28" s="59"/>
      <c r="I28" s="21"/>
      <c r="J28" s="43"/>
      <c r="K28" s="44"/>
      <c r="L28" s="47"/>
    </row>
    <row r="29" spans="1:12" ht="30" customHeight="1" x14ac:dyDescent="0.25">
      <c r="A29" s="25" t="s">
        <v>2</v>
      </c>
      <c r="B29" s="26"/>
      <c r="C29" s="56" t="s">
        <v>17</v>
      </c>
      <c r="D29" s="56"/>
      <c r="E29" s="56"/>
      <c r="F29" s="56"/>
      <c r="G29" s="56" t="s">
        <v>17</v>
      </c>
      <c r="H29" s="56"/>
      <c r="I29" s="29"/>
      <c r="J29" s="43"/>
      <c r="K29" s="44"/>
      <c r="L29" s="47"/>
    </row>
    <row r="30" spans="1:12" ht="30" customHeight="1" x14ac:dyDescent="0.25">
      <c r="A30" s="25" t="s">
        <v>1</v>
      </c>
      <c r="B30" s="20"/>
      <c r="C30" s="59"/>
      <c r="D30" s="59"/>
      <c r="E30" s="59"/>
      <c r="F30" s="59"/>
      <c r="G30" s="59"/>
      <c r="H30" s="59"/>
      <c r="I30" s="21"/>
      <c r="J30" s="43"/>
      <c r="K30" s="44"/>
      <c r="L30" s="47"/>
    </row>
    <row r="31" spans="1:12" ht="30" customHeight="1" x14ac:dyDescent="0.25">
      <c r="A31" s="25" t="s">
        <v>2</v>
      </c>
      <c r="B31" s="27"/>
      <c r="C31" s="58"/>
      <c r="D31" s="58"/>
      <c r="E31" s="58"/>
      <c r="F31" s="58"/>
      <c r="G31" s="58"/>
      <c r="H31" s="58"/>
      <c r="I31" s="48"/>
      <c r="J31" s="43"/>
      <c r="K31" s="44"/>
      <c r="L31" s="46"/>
    </row>
  </sheetData>
  <mergeCells count="63">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conditionalFormatting sqref="C3:H3">
    <cfRule type="expression" dxfId="25" priority="8" stopIfTrue="1">
      <formula>DAY(C3)&gt;8</formula>
    </cfRule>
  </conditionalFormatting>
  <conditionalFormatting sqref="C7:I8">
    <cfRule type="expression" dxfId="24" priority="7" stopIfTrue="1">
      <formula>AND(DAY(C7)&gt;=1,DAY(C7)&lt;=15)</formula>
    </cfRule>
  </conditionalFormatting>
  <conditionalFormatting sqref="C3:I8">
    <cfRule type="expression" dxfId="23" priority="9">
      <formula>VLOOKUP(DAY(C3),HausaufgabenTage,1,FALSE)=DAY(C3)</formula>
    </cfRule>
  </conditionalFormatting>
  <conditionalFormatting sqref="B13:I13 B15:I15 B17:I17 B19:I19 B21:I21 B23:I23 B25:I25 B27:I27 B29:I29 B31:I31">
    <cfRule type="expression" dxfId="22" priority="6">
      <formula>B13&lt;&gt;""</formula>
    </cfRule>
  </conditionalFormatting>
  <conditionalFormatting sqref="B12:I12 B14:I14 B16:I16 B18:I18 B20:I20 B22:I22 B24:I24 B26:I26 B28:I28 B30:I30">
    <cfRule type="expression" dxfId="21" priority="5">
      <formula>B12&lt;&gt;""</formula>
    </cfRule>
  </conditionalFormatting>
  <conditionalFormatting sqref="B13:I13 B15:I15 B17:I17 B19:I19 B21:I21 B23:I23 B25:I25 B27:I27 B29:I29">
    <cfRule type="expression" dxfId="20" priority="4">
      <formula>COLUMN(B11)&gt;2</formula>
    </cfRule>
    <cfRule type="expression" dxfId="19" priority="2">
      <formula>COLUMN(B13)&gt;=2</formula>
    </cfRule>
  </conditionalFormatting>
  <conditionalFormatting sqref="B31:I31">
    <cfRule type="expression" dxfId="18" priority="3">
      <formula>COLUMN(B12)&gt;2</formula>
    </cfRule>
  </conditionalFormatting>
  <conditionalFormatting sqref="B12:I31">
    <cfRule type="expression" dxfId="17" priority="1">
      <formula>COLUMN(B12)&gt;2</formula>
    </cfRule>
  </conditionalFormatting>
  <dataValidations count="13">
    <dataValidation allowBlank="1" showInputMessage="1" showErrorMessage="1" prompt="Der Oktoberkalender hebt Einträge in der Aufgabenliste für den Monat automatisch hervor. Dunklere Schriftarten stellen Aufgaben dar. Hellere Schriftarten stellen Tage dar, die zum Vor- oder Folgemonat gehören." sqref="B2"/>
    <dataValidation allowBlank="1" showInputMessage="1" showErrorMessage="1" prompt="Automatisch aktualisiertes Kalenderjahr Um das Jahr zu ändern, aktualisieren Sie Zelle B1 auf dem Januar-Arbeitsblatt" sqref="B1"/>
    <dataValidation allowBlank="1" showInputMessage="1" showErrorMessage="1" prompt="Bereiten Sie auf diesem Arbeitsblatt einen Wochenzeitplan vor, und erstellen Sie eine Aufgabenliste. Aufgaben werden im monatlichen Kalender für das in Zelle B1 auf dem Januar-Arbeitsblatt eingegebene Jahr automatisch hervorgehoben." sqref="A1"/>
    <dataValidation allowBlank="1" showInputMessage="1" showErrorMessage="1" prompt="Die Zellen C2:I2 enthalten Wochentage." sqref="C2"/>
    <dataValidation allowBlank="1" showInputMessage="1" showErrorMessage="1" prompt="Wenn diese Zeile nicht die Zahl 1 enthält, handelt es sich um einen Tag aus einem Vormonat. Die Zellen C3:I8 enthalten Datumswerte für den aktuellen Monat." sqref="C3"/>
    <dataValidation allowBlank="1" showInputMessage="1" showErrorMessage="1" prompt="Wenn diese Zeile eine kleinere Zahl als die vorhergehende Zahl oder Zeile mit Zahlen enthält, dann enthält diese Zeile Datumswerte für den nächsten Kalendermonat." sqref="C8"/>
    <dataValidation allowBlank="1" showInputMessage="1" showErrorMessage="1" prompt="Geben Sie in dieser Zeile von Spalte B bis Spalte I die Uhrzeit ein." sqref="B12"/>
    <dataValidation allowBlank="1" showInputMessage="1" showErrorMessage="1" prompt="Geben Sie in dieser Zeile von Spalte B bis Spalte I den Kurs ein." sqref="B13"/>
    <dataValidation allowBlank="1" showInputMessage="1" showErrorMessage="1" prompt="Wochentage sind in dieser Spalte mit 6 Zeilen für Aufgaben für jeden gruppierten Wochentag im Monat gruppiert. Fügen Sie neue Zeilen ein, um weitere Aufgaben hinzuzufügen. Im Kalender auf der linken Seite werden Elemente hervorgehoben." sqref="J1"/>
    <dataValidation allowBlank="1" showInputMessage="1" showErrorMessage="1" prompt="Geben Sie in dieser Spalte die Aufgabendetails ein, die dem Wochentag in Spalte J und dem Tag in Spalte K für den Kalendermonat links entsprechen." sqref="L1"/>
    <dataValidation allowBlank="1" showInputMessage="1" showErrorMessage="1" prompt="Geben Sie den Tag im Monat für die Aufgabe ein, der dem Wochentag in Spalte J entspricht. Durch dieses Datum wird die Aufgabe im Kalender links hervorgehoben." sqref="K1"/>
    <dataValidation allowBlank="1" showInputMessage="1" showErrorMessage="1" prompt="Diese Zeile enthält Wochentage von Montag bis Freitag." sqref="B11"/>
    <dataValidation allowBlank="1" showInputMessage="1" showErrorMessage="1" prompt="Geben Sie die Uhrzeit für Ihren Kurs und darunter in einer neuen Zeile den Kursnamen für jeden Wochentag in den Spalten B bis I ein. Verfahren Sie in den nachfolgenden Zeilen für alle Kurse nach diesem Muster." sqref="B1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1" customWidth="1"/>
    <col min="2" max="2" width="20.625" style="14" customWidth="1"/>
    <col min="3" max="8" width="10.625" style="1" customWidth="1"/>
    <col min="9" max="9" width="20.625" style="1" customWidth="1"/>
    <col min="10" max="10" width="10.625" style="14" customWidth="1"/>
    <col min="11" max="11" width="10.625" style="2" customWidth="1"/>
    <col min="12" max="12" width="70.625" style="1" customWidth="1"/>
    <col min="13" max="13" width="2.625" customWidth="1"/>
  </cols>
  <sheetData>
    <row r="1" spans="1:12" ht="30" customHeight="1" x14ac:dyDescent="0.2">
      <c r="A1" s="14"/>
      <c r="B1" s="10">
        <f ca="1">KalenderJahr</f>
        <v>2017</v>
      </c>
      <c r="J1" s="41" t="s">
        <v>0</v>
      </c>
      <c r="K1" s="41" t="s">
        <v>23</v>
      </c>
      <c r="L1" s="42" t="s">
        <v>24</v>
      </c>
    </row>
    <row r="2" spans="1:12" ht="30" customHeight="1" x14ac:dyDescent="0.25">
      <c r="A2" s="11"/>
      <c r="B2" s="22" t="s">
        <v>37</v>
      </c>
      <c r="C2" s="6" t="s">
        <v>5</v>
      </c>
      <c r="D2" s="6" t="s">
        <v>13</v>
      </c>
      <c r="E2" s="6" t="s">
        <v>18</v>
      </c>
      <c r="F2" s="6" t="s">
        <v>19</v>
      </c>
      <c r="G2" s="6" t="s">
        <v>20</v>
      </c>
      <c r="H2" s="6" t="s">
        <v>21</v>
      </c>
      <c r="I2" s="6" t="s">
        <v>22</v>
      </c>
      <c r="J2" s="43" t="s">
        <v>5</v>
      </c>
      <c r="K2" s="44"/>
      <c r="L2" s="47"/>
    </row>
    <row r="3" spans="1:12" ht="30" customHeight="1" x14ac:dyDescent="0.25">
      <c r="A3" s="11"/>
      <c r="C3" s="5">
        <f ca="1">IF(DAY(NovSo1)=1,NovSo1-6,NovSo1+1)</f>
        <v>43038</v>
      </c>
      <c r="D3" s="5">
        <f ca="1">IF(DAY(NovSo1)=1,NovSo1-5,NovSo1+2)</f>
        <v>43039</v>
      </c>
      <c r="E3" s="5">
        <f ca="1">IF(DAY(NovSo1)=1,NovSo1-4,NovSo1+3)</f>
        <v>43040</v>
      </c>
      <c r="F3" s="5">
        <f ca="1">IF(DAY(NovSo1)=1,NovSo1-3,NovSo1+4)</f>
        <v>43041</v>
      </c>
      <c r="G3" s="5">
        <f ca="1">IF(DAY(NovSo1)=1,NovSo1-2,NovSo1+5)</f>
        <v>43042</v>
      </c>
      <c r="H3" s="5">
        <f ca="1">IF(DAY(NovSo1)=1,NovSo1-1,NovSo1+6)</f>
        <v>43043</v>
      </c>
      <c r="I3" s="5">
        <f ca="1">IF(DAY(NovSo1)=1,NovSo1,NovSo1+7)</f>
        <v>43044</v>
      </c>
      <c r="J3" s="43"/>
      <c r="K3" s="44"/>
      <c r="L3" s="47"/>
    </row>
    <row r="4" spans="1:12" ht="30" customHeight="1" x14ac:dyDescent="0.25">
      <c r="A4" s="11"/>
      <c r="C4" s="5">
        <f ca="1">IF(DAY(NovSo1)=1,NovSo1+1,NovSo1+8)</f>
        <v>43045</v>
      </c>
      <c r="D4" s="5">
        <f ca="1">IF(DAY(NovSo1)=1,NovSo1+2,NovSo1+9)</f>
        <v>43046</v>
      </c>
      <c r="E4" s="5">
        <f ca="1">IF(DAY(NovSo1)=1,NovSo1+3,NovSo1+10)</f>
        <v>43047</v>
      </c>
      <c r="F4" s="5">
        <f ca="1">IF(DAY(NovSo1)=1,NovSo1+4,NovSo1+11)</f>
        <v>43048</v>
      </c>
      <c r="G4" s="5">
        <f ca="1">IF(DAY(NovSo1)=1,NovSo1+5,NovSo1+12)</f>
        <v>43049</v>
      </c>
      <c r="H4" s="5">
        <f ca="1">IF(DAY(NovSo1)=1,NovSo1+6,NovSo1+13)</f>
        <v>43050</v>
      </c>
      <c r="I4" s="5">
        <f ca="1">IF(DAY(NovSo1)=1,NovSo1+7,NovSo1+14)</f>
        <v>43051</v>
      </c>
      <c r="J4" s="43"/>
      <c r="K4" s="44"/>
      <c r="L4" s="47"/>
    </row>
    <row r="5" spans="1:12" ht="30" customHeight="1" x14ac:dyDescent="0.25">
      <c r="A5" s="11"/>
      <c r="C5" s="5">
        <f ca="1">IF(DAY(NovSo1)=1,NovSo1+8,NovSo1+15)</f>
        <v>43052</v>
      </c>
      <c r="D5" s="5">
        <f ca="1">IF(DAY(NovSo1)=1,NovSo1+9,NovSo1+16)</f>
        <v>43053</v>
      </c>
      <c r="E5" s="5">
        <f ca="1">IF(DAY(NovSo1)=1,NovSo1+10,NovSo1+17)</f>
        <v>43054</v>
      </c>
      <c r="F5" s="5">
        <f ca="1">IF(DAY(NovSo1)=1,NovSo1+11,NovSo1+18)</f>
        <v>43055</v>
      </c>
      <c r="G5" s="5">
        <f ca="1">IF(DAY(NovSo1)=1,NovSo1+12,NovSo1+19)</f>
        <v>43056</v>
      </c>
      <c r="H5" s="5">
        <f ca="1">IF(DAY(NovSo1)=1,NovSo1+13,NovSo1+20)</f>
        <v>43057</v>
      </c>
      <c r="I5" s="5">
        <f ca="1">IF(DAY(NovSo1)=1,NovSo1+14,NovSo1+21)</f>
        <v>43058</v>
      </c>
      <c r="J5" s="43"/>
      <c r="K5" s="44"/>
      <c r="L5" s="47"/>
    </row>
    <row r="6" spans="1:12" ht="30" customHeight="1" x14ac:dyDescent="0.25">
      <c r="A6" s="11"/>
      <c r="C6" s="5">
        <f ca="1">IF(DAY(NovSo1)=1,NovSo1+15,NovSo1+22)</f>
        <v>43059</v>
      </c>
      <c r="D6" s="5">
        <f ca="1">IF(DAY(NovSo1)=1,NovSo1+16,NovSo1+23)</f>
        <v>43060</v>
      </c>
      <c r="E6" s="5">
        <f ca="1">IF(DAY(NovSo1)=1,NovSo1+17,NovSo1+24)</f>
        <v>43061</v>
      </c>
      <c r="F6" s="5">
        <f ca="1">IF(DAY(NovSo1)=1,NovSo1+18,NovSo1+25)</f>
        <v>43062</v>
      </c>
      <c r="G6" s="5">
        <f ca="1">IF(DAY(NovSo1)=1,NovSo1+19,NovSo1+26)</f>
        <v>43063</v>
      </c>
      <c r="H6" s="5">
        <f ca="1">IF(DAY(NovSo1)=1,NovSo1+20,NovSo1+27)</f>
        <v>43064</v>
      </c>
      <c r="I6" s="5">
        <f ca="1">IF(DAY(NovSo1)=1,NovSo1+21,NovSo1+28)</f>
        <v>43065</v>
      </c>
      <c r="J6" s="43"/>
      <c r="K6" s="44"/>
      <c r="L6" s="47"/>
    </row>
    <row r="7" spans="1:12" ht="30" customHeight="1" x14ac:dyDescent="0.25">
      <c r="A7" s="11"/>
      <c r="C7" s="5">
        <f ca="1">IF(DAY(NovSo1)=1,NovSo1+22,NovSo1+29)</f>
        <v>43066</v>
      </c>
      <c r="D7" s="5">
        <f ca="1">IF(DAY(NovSo1)=1,NovSo1+23,NovSo1+30)</f>
        <v>43067</v>
      </c>
      <c r="E7" s="5">
        <f ca="1">IF(DAY(NovSo1)=1,NovSo1+24,NovSo1+31)</f>
        <v>43068</v>
      </c>
      <c r="F7" s="5">
        <f ca="1">IF(DAY(NovSo1)=1,NovSo1+25,NovSo1+32)</f>
        <v>43069</v>
      </c>
      <c r="G7" s="5">
        <f ca="1">IF(DAY(NovSo1)=1,NovSo1+26,NovSo1+33)</f>
        <v>43070</v>
      </c>
      <c r="H7" s="5">
        <f ca="1">IF(DAY(NovSo1)=1,NovSo1+27,NovSo1+34)</f>
        <v>43071</v>
      </c>
      <c r="I7" s="5">
        <f ca="1">IF(DAY(NovSo1)=1,NovSo1+28,NovSo1+35)</f>
        <v>43072</v>
      </c>
      <c r="J7" s="18"/>
      <c r="K7" s="17"/>
      <c r="L7" s="51"/>
    </row>
    <row r="8" spans="1:12" ht="30" customHeight="1" x14ac:dyDescent="0.25">
      <c r="A8" s="11"/>
      <c r="B8" s="16"/>
      <c r="C8" s="5">
        <f ca="1">IF(DAY(NovSo1)=1,NovSo1+29,NovSo1+36)</f>
        <v>43073</v>
      </c>
      <c r="D8" s="5">
        <f ca="1">IF(DAY(NovSo1)=1,NovSo1+30,NovSo1+37)</f>
        <v>43074</v>
      </c>
      <c r="E8" s="5">
        <f ca="1">IF(DAY(NovSo1)=1,NovSo1+31,NovSo1+38)</f>
        <v>43075</v>
      </c>
      <c r="F8" s="5">
        <f ca="1">IF(DAY(NovSo1)=1,NovSo1+32,NovSo1+39)</f>
        <v>43076</v>
      </c>
      <c r="G8" s="5">
        <f ca="1">IF(DAY(NovSo1)=1,NovSo1+33,NovSo1+40)</f>
        <v>43077</v>
      </c>
      <c r="H8" s="5">
        <f ca="1">IF(DAY(NovSo1)=1,NovSo1+34,NovSo1+41)</f>
        <v>43078</v>
      </c>
      <c r="I8" s="5">
        <f ca="1">IF(DAY(NovSo1)=1,NovSo1+35,NovSo1+42)</f>
        <v>43079</v>
      </c>
      <c r="J8" s="43" t="s">
        <v>13</v>
      </c>
      <c r="K8" s="19"/>
      <c r="L8" s="47"/>
    </row>
    <row r="9" spans="1:12" ht="30" customHeight="1" x14ac:dyDescent="0.25">
      <c r="A9" s="11"/>
      <c r="C9" s="3"/>
      <c r="D9" s="3"/>
      <c r="E9" s="3"/>
      <c r="F9" s="3"/>
      <c r="G9" s="3"/>
      <c r="H9" s="3"/>
      <c r="I9" s="3"/>
      <c r="J9" s="43"/>
      <c r="K9" s="44"/>
      <c r="L9" s="47"/>
    </row>
    <row r="10" spans="1:12" ht="30" customHeight="1" x14ac:dyDescent="0.25">
      <c r="A10" s="11"/>
      <c r="B10" s="13" t="s">
        <v>4</v>
      </c>
      <c r="C10" s="8"/>
      <c r="D10" s="8"/>
      <c r="E10" s="8"/>
      <c r="F10" s="8"/>
      <c r="G10" s="8"/>
      <c r="H10" s="8"/>
      <c r="I10" s="8"/>
      <c r="J10" s="43"/>
      <c r="K10" s="44"/>
      <c r="L10" s="47"/>
    </row>
    <row r="11" spans="1:12" ht="30" customHeight="1" x14ac:dyDescent="0.25">
      <c r="A11" s="25" t="s">
        <v>0</v>
      </c>
      <c r="B11" s="24" t="s">
        <v>5</v>
      </c>
      <c r="C11" s="54" t="s">
        <v>13</v>
      </c>
      <c r="D11" s="55"/>
      <c r="E11" s="54" t="s">
        <v>18</v>
      </c>
      <c r="F11" s="55"/>
      <c r="G11" s="54" t="s">
        <v>19</v>
      </c>
      <c r="H11" s="55"/>
      <c r="I11" s="37" t="s">
        <v>20</v>
      </c>
      <c r="J11" s="43"/>
      <c r="K11" s="44"/>
      <c r="L11" s="47"/>
    </row>
    <row r="12" spans="1:12" ht="30" customHeight="1" x14ac:dyDescent="0.25">
      <c r="A12" s="25" t="s">
        <v>1</v>
      </c>
      <c r="B12" s="20" t="s">
        <v>6</v>
      </c>
      <c r="C12" s="57"/>
      <c r="D12" s="57"/>
      <c r="E12" s="57" t="s">
        <v>6</v>
      </c>
      <c r="F12" s="57"/>
      <c r="G12" s="57"/>
      <c r="H12" s="57"/>
      <c r="I12" s="21" t="s">
        <v>6</v>
      </c>
      <c r="J12" s="43"/>
      <c r="K12" s="44"/>
      <c r="L12" s="47"/>
    </row>
    <row r="13" spans="1:12" ht="30" customHeight="1" x14ac:dyDescent="0.25">
      <c r="A13" s="25" t="s">
        <v>2</v>
      </c>
      <c r="B13" s="26" t="s">
        <v>7</v>
      </c>
      <c r="C13" s="56"/>
      <c r="D13" s="56"/>
      <c r="E13" s="56" t="s">
        <v>7</v>
      </c>
      <c r="F13" s="56"/>
      <c r="G13" s="56"/>
      <c r="H13" s="56"/>
      <c r="I13" s="29" t="s">
        <v>7</v>
      </c>
      <c r="J13" s="18"/>
      <c r="K13" s="17"/>
      <c r="L13" s="51"/>
    </row>
    <row r="14" spans="1:12" ht="30" customHeight="1" x14ac:dyDescent="0.25">
      <c r="A14" s="25" t="s">
        <v>1</v>
      </c>
      <c r="B14" s="20"/>
      <c r="C14" s="57" t="s">
        <v>14</v>
      </c>
      <c r="D14" s="57"/>
      <c r="E14" s="57"/>
      <c r="F14" s="57"/>
      <c r="G14" s="57" t="s">
        <v>14</v>
      </c>
      <c r="H14" s="57"/>
      <c r="I14" s="21"/>
      <c r="J14" s="43" t="s">
        <v>18</v>
      </c>
      <c r="K14" s="19"/>
      <c r="L14" s="47"/>
    </row>
    <row r="15" spans="1:12" ht="30" customHeight="1" x14ac:dyDescent="0.25">
      <c r="A15" s="25" t="s">
        <v>2</v>
      </c>
      <c r="B15" s="26"/>
      <c r="C15" s="56" t="s">
        <v>15</v>
      </c>
      <c r="D15" s="56"/>
      <c r="E15" s="56"/>
      <c r="F15" s="56"/>
      <c r="G15" s="56" t="s">
        <v>15</v>
      </c>
      <c r="H15" s="56"/>
      <c r="I15" s="29"/>
      <c r="J15" s="43"/>
      <c r="K15" s="44"/>
      <c r="L15" s="47"/>
    </row>
    <row r="16" spans="1:12" ht="30" customHeight="1" x14ac:dyDescent="0.25">
      <c r="A16" s="25" t="s">
        <v>1</v>
      </c>
      <c r="B16" s="20" t="s">
        <v>8</v>
      </c>
      <c r="C16" s="57"/>
      <c r="D16" s="57"/>
      <c r="E16" s="57" t="s">
        <v>8</v>
      </c>
      <c r="F16" s="57"/>
      <c r="G16" s="57"/>
      <c r="H16" s="57"/>
      <c r="I16" s="23" t="s">
        <v>8</v>
      </c>
      <c r="J16" s="43"/>
      <c r="K16" s="44"/>
      <c r="L16" s="47"/>
    </row>
    <row r="17" spans="1:12" ht="30" customHeight="1" x14ac:dyDescent="0.25">
      <c r="A17" s="25" t="s">
        <v>2</v>
      </c>
      <c r="B17" s="26" t="s">
        <v>9</v>
      </c>
      <c r="C17" s="56"/>
      <c r="D17" s="56"/>
      <c r="E17" s="56" t="s">
        <v>9</v>
      </c>
      <c r="F17" s="56"/>
      <c r="G17" s="56"/>
      <c r="H17" s="56"/>
      <c r="I17" s="29" t="s">
        <v>9</v>
      </c>
      <c r="J17" s="43"/>
      <c r="K17" s="44"/>
      <c r="L17" s="47"/>
    </row>
    <row r="18" spans="1:12" ht="30" customHeight="1" x14ac:dyDescent="0.25">
      <c r="A18" s="25" t="s">
        <v>1</v>
      </c>
      <c r="B18" s="20"/>
      <c r="C18" s="57"/>
      <c r="D18" s="57"/>
      <c r="E18" s="57"/>
      <c r="F18" s="57"/>
      <c r="G18" s="57"/>
      <c r="H18" s="57"/>
      <c r="I18" s="21"/>
      <c r="J18" s="43"/>
      <c r="K18" s="44"/>
      <c r="L18" s="47"/>
    </row>
    <row r="19" spans="1:12" ht="30" customHeight="1" x14ac:dyDescent="0.25">
      <c r="A19" s="25" t="s">
        <v>2</v>
      </c>
      <c r="B19" s="26"/>
      <c r="C19" s="56"/>
      <c r="D19" s="56"/>
      <c r="E19" s="56"/>
      <c r="F19" s="56"/>
      <c r="G19" s="56"/>
      <c r="H19" s="56"/>
      <c r="I19" s="35"/>
      <c r="J19" s="18"/>
      <c r="K19" s="17"/>
      <c r="L19" s="52"/>
    </row>
    <row r="20" spans="1:12" ht="30" customHeight="1" x14ac:dyDescent="0.25">
      <c r="A20" s="25" t="s">
        <v>1</v>
      </c>
      <c r="B20" s="20"/>
      <c r="C20" s="57"/>
      <c r="D20" s="57"/>
      <c r="E20" s="57"/>
      <c r="F20" s="57"/>
      <c r="G20" s="57"/>
      <c r="H20" s="57"/>
      <c r="I20" s="21"/>
      <c r="J20" s="43" t="s">
        <v>19</v>
      </c>
      <c r="K20" s="19"/>
      <c r="L20" s="47"/>
    </row>
    <row r="21" spans="1:12" ht="30" customHeight="1" x14ac:dyDescent="0.25">
      <c r="A21" s="25" t="s">
        <v>2</v>
      </c>
      <c r="B21" s="26"/>
      <c r="C21" s="56"/>
      <c r="D21" s="56"/>
      <c r="E21" s="56"/>
      <c r="F21" s="56"/>
      <c r="G21" s="56"/>
      <c r="H21" s="56"/>
      <c r="I21" s="29"/>
      <c r="J21" s="43"/>
      <c r="K21" s="44"/>
      <c r="L21" s="47"/>
    </row>
    <row r="22" spans="1:12" ht="30" customHeight="1" x14ac:dyDescent="0.25">
      <c r="A22" s="25" t="s">
        <v>1</v>
      </c>
      <c r="B22" s="20"/>
      <c r="C22" s="57"/>
      <c r="D22" s="57"/>
      <c r="E22" s="57"/>
      <c r="F22" s="57"/>
      <c r="G22" s="57"/>
      <c r="H22" s="57"/>
      <c r="I22" s="21"/>
      <c r="J22" s="43"/>
      <c r="K22" s="44"/>
      <c r="L22" s="47"/>
    </row>
    <row r="23" spans="1:12" ht="30" customHeight="1" x14ac:dyDescent="0.25">
      <c r="A23" s="25" t="s">
        <v>2</v>
      </c>
      <c r="B23" s="26"/>
      <c r="C23" s="56"/>
      <c r="D23" s="56"/>
      <c r="E23" s="56"/>
      <c r="F23" s="56"/>
      <c r="G23" s="56"/>
      <c r="H23" s="56"/>
      <c r="I23" s="29"/>
      <c r="J23" s="43"/>
      <c r="K23" s="44"/>
      <c r="L23" s="47"/>
    </row>
    <row r="24" spans="1:12" ht="30" customHeight="1" x14ac:dyDescent="0.25">
      <c r="A24" s="25" t="s">
        <v>1</v>
      </c>
      <c r="B24" s="20" t="s">
        <v>10</v>
      </c>
      <c r="C24" s="57"/>
      <c r="D24" s="57"/>
      <c r="E24" s="57" t="s">
        <v>10</v>
      </c>
      <c r="F24" s="57"/>
      <c r="G24" s="57"/>
      <c r="H24" s="57"/>
      <c r="I24" s="21" t="s">
        <v>10</v>
      </c>
      <c r="J24" s="43"/>
      <c r="K24" s="44"/>
      <c r="L24" s="47"/>
    </row>
    <row r="25" spans="1:12" ht="30" customHeight="1" x14ac:dyDescent="0.25">
      <c r="A25" s="25" t="s">
        <v>2</v>
      </c>
      <c r="B25" s="26" t="s">
        <v>11</v>
      </c>
      <c r="C25" s="56"/>
      <c r="D25" s="56"/>
      <c r="E25" s="56" t="s">
        <v>11</v>
      </c>
      <c r="F25" s="56"/>
      <c r="G25" s="56"/>
      <c r="H25" s="56"/>
      <c r="I25" s="29" t="s">
        <v>11</v>
      </c>
      <c r="J25" s="18"/>
      <c r="K25" s="17"/>
      <c r="L25" s="52"/>
    </row>
    <row r="26" spans="1:12" ht="30" customHeight="1" x14ac:dyDescent="0.25">
      <c r="A26" s="25" t="s">
        <v>1</v>
      </c>
      <c r="B26" s="20"/>
      <c r="C26" s="57"/>
      <c r="D26" s="57"/>
      <c r="E26" s="57"/>
      <c r="F26" s="57"/>
      <c r="G26" s="57"/>
      <c r="H26" s="57"/>
      <c r="I26" s="21"/>
      <c r="J26" s="43" t="s">
        <v>20</v>
      </c>
      <c r="K26" s="19"/>
      <c r="L26" s="47"/>
    </row>
    <row r="27" spans="1:12" ht="30" customHeight="1" x14ac:dyDescent="0.25">
      <c r="A27" s="25" t="s">
        <v>2</v>
      </c>
      <c r="B27" s="26"/>
      <c r="C27" s="56"/>
      <c r="D27" s="56"/>
      <c r="E27" s="56"/>
      <c r="F27" s="56"/>
      <c r="G27" s="56"/>
      <c r="H27" s="56"/>
      <c r="I27" s="29"/>
      <c r="J27" s="43"/>
      <c r="K27" s="44"/>
      <c r="L27" s="47"/>
    </row>
    <row r="28" spans="1:12" ht="30" customHeight="1" x14ac:dyDescent="0.25">
      <c r="A28" s="25" t="s">
        <v>1</v>
      </c>
      <c r="B28" s="20"/>
      <c r="C28" s="57" t="s">
        <v>16</v>
      </c>
      <c r="D28" s="57"/>
      <c r="E28" s="57"/>
      <c r="F28" s="57"/>
      <c r="G28" s="57" t="s">
        <v>16</v>
      </c>
      <c r="H28" s="57"/>
      <c r="I28" s="21"/>
      <c r="J28" s="43"/>
      <c r="K28" s="44"/>
      <c r="L28" s="47"/>
    </row>
    <row r="29" spans="1:12" ht="30" customHeight="1" x14ac:dyDescent="0.25">
      <c r="A29" s="25" t="s">
        <v>2</v>
      </c>
      <c r="B29" s="26"/>
      <c r="C29" s="56" t="s">
        <v>17</v>
      </c>
      <c r="D29" s="56"/>
      <c r="E29" s="56"/>
      <c r="F29" s="56"/>
      <c r="G29" s="56" t="s">
        <v>17</v>
      </c>
      <c r="H29" s="56"/>
      <c r="I29" s="29"/>
      <c r="J29" s="43"/>
      <c r="K29" s="44"/>
      <c r="L29" s="47"/>
    </row>
    <row r="30" spans="1:12" ht="30" customHeight="1" x14ac:dyDescent="0.25">
      <c r="A30" s="25" t="s">
        <v>1</v>
      </c>
      <c r="B30" s="20"/>
      <c r="C30" s="57"/>
      <c r="D30" s="57"/>
      <c r="E30" s="57"/>
      <c r="F30" s="57"/>
      <c r="G30" s="57"/>
      <c r="H30" s="57"/>
      <c r="I30" s="21"/>
      <c r="J30" s="43"/>
      <c r="K30" s="44"/>
      <c r="L30" s="47"/>
    </row>
    <row r="31" spans="1:12" ht="30" customHeight="1" x14ac:dyDescent="0.25">
      <c r="A31" s="25" t="s">
        <v>2</v>
      </c>
      <c r="B31" s="27"/>
      <c r="C31" s="58"/>
      <c r="D31" s="58"/>
      <c r="E31" s="58"/>
      <c r="F31" s="58"/>
      <c r="G31" s="58"/>
      <c r="H31" s="58"/>
      <c r="I31" s="48"/>
      <c r="J31" s="43"/>
      <c r="K31" s="44"/>
      <c r="L31" s="46"/>
    </row>
  </sheetData>
  <mergeCells count="63">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conditionalFormatting sqref="C3:H3">
    <cfRule type="expression" dxfId="15" priority="6" stopIfTrue="1">
      <formula>DAY(C3)&gt;8</formula>
    </cfRule>
  </conditionalFormatting>
  <conditionalFormatting sqref="C7:I8">
    <cfRule type="expression" dxfId="14" priority="5" stopIfTrue="1">
      <formula>AND(DAY(C7)&gt;=1,DAY(C7)&lt;=15)</formula>
    </cfRule>
  </conditionalFormatting>
  <conditionalFormatting sqref="C3:I8">
    <cfRule type="expression" dxfId="13" priority="7">
      <formula>VLOOKUP(DAY(C3),HausaufgabenTage,1,FALSE)=DAY(C3)</formula>
    </cfRule>
  </conditionalFormatting>
  <conditionalFormatting sqref="B13:I13 B15:I15 B17:I17 B19:I19 B21:I21 B23:I23 B25:I25 B27:I27 B29:I29 B31:I31">
    <cfRule type="expression" dxfId="12" priority="4">
      <formula>B13&lt;&gt;""</formula>
    </cfRule>
  </conditionalFormatting>
  <conditionalFormatting sqref="B12:I12 B14:I14 B16:I16 B18:I18 B20:I20 B22:I22 B24:I24 B26:I26 B28:I28 B30:I30">
    <cfRule type="expression" dxfId="11" priority="3">
      <formula>B12&lt;&gt;""</formula>
    </cfRule>
  </conditionalFormatting>
  <conditionalFormatting sqref="B13:I13 B15:I15 B17:I17 B19:I19 B21:I21 B23:I23 B25:I25 B27:I27 B29:I29">
    <cfRule type="expression" dxfId="10" priority="2">
      <formula>COLUMN(B13)&gt;=2</formula>
    </cfRule>
  </conditionalFormatting>
  <conditionalFormatting sqref="B12:I31">
    <cfRule type="expression" dxfId="9" priority="1">
      <formula>COLUMN(B12)&gt;2</formula>
    </cfRule>
  </conditionalFormatting>
  <dataValidations xWindow="136" yWindow="382" count="13">
    <dataValidation allowBlank="1" showInputMessage="1" showErrorMessage="1" prompt="Geben Sie in dieser Zeile von Spalte B bis Spalte I den Kurs ein." sqref="B13"/>
    <dataValidation allowBlank="1" showInputMessage="1" showErrorMessage="1" prompt="Geben Sie in dieser Zeile von Spalte B bis Spalte I die Uhrzeit ein." sqref="B12"/>
    <dataValidation allowBlank="1" showInputMessage="1" showErrorMessage="1" prompt="Wenn diese Zeile eine kleinere Zahl als die vorhergehende Zahl oder Zeile mit Zahlen enthält, dann enthält diese Zeile Datumswerte für den nächsten Kalendermonat." sqref="C8"/>
    <dataValidation allowBlank="1" showInputMessage="1" showErrorMessage="1" prompt="Wenn diese Zeile nicht die Zahl 1 enthält, handelt es sich um einen Tag aus einem Vormonat. Die Zellen C3:I8 enthalten Datumswerte für den aktuellen Monat." sqref="C3"/>
    <dataValidation allowBlank="1" showInputMessage="1" showErrorMessage="1" prompt="Die Zellen C2:I2 enthalten Wochentage." sqref="C2"/>
    <dataValidation allowBlank="1" showInputMessage="1" showErrorMessage="1" prompt="Bereiten Sie auf diesem Arbeitsblatt einen Wochenzeitplan vor, und erstellen Sie eine Aufgabenliste. Aufgaben werden im monatlichen Kalender für das in Zelle B1 auf dem Januar-Arbeitsblatt eingegebene Jahr automatisch hervorgehoben." sqref="A1"/>
    <dataValidation allowBlank="1" showInputMessage="1" showErrorMessage="1" prompt="Automatisch aktualisiertes Kalenderjahr Um das Jahr zu ändern, aktualisieren Sie Zelle B1 auf dem Januar-Arbeitsblatt" sqref="B1"/>
    <dataValidation allowBlank="1" showInputMessage="1" showErrorMessage="1" prompt="Der Novemberkalender hebt Einträge in der Aufgabenliste für den Monat automatisch hervor. Dunklere Schriftarten stellen Aufgaben dar. Hellere Schriftarten stellen Tage dar, die zum Vor- oder Folgemonat gehören." sqref="B2"/>
    <dataValidation allowBlank="1" showInputMessage="1" showErrorMessage="1" prompt="Wochentage sind in dieser Spalte mit 6 Zeilen für Aufgaben für jeden gruppierten Wochentag im Monat gruppiert. Fügen Sie neue Zeilen ein, um weitere Aufgaben hinzuzufügen. Im Kalender auf der linken Seite werden Elemente hervorgehoben." sqref="J1"/>
    <dataValidation allowBlank="1" showInputMessage="1" showErrorMessage="1" prompt="Geben Sie in dieser Spalte die Aufgabendetails ein, die dem Wochentag in Spalte J und dem Tag in Spalte K für den Kalendermonat links entsprechen." sqref="L1"/>
    <dataValidation allowBlank="1" showInputMessage="1" showErrorMessage="1" prompt="Geben Sie den Tag im Monat für die Aufgabe ein, der dem Wochentag in Spalte J entspricht. Durch dieses Datum wird die Aufgabe im Kalender links hervorgehoben." sqref="K1"/>
    <dataValidation allowBlank="1" showInputMessage="1" showErrorMessage="1" prompt="Diese Zeile enthält Wochentage von Montag bis Freitag." sqref="B11"/>
    <dataValidation allowBlank="1" showInputMessage="1" showErrorMessage="1" prompt="Geben Sie die Uhrzeit für Ihren Kurs und darunter in einer neuen Zeile den Kursnamen für jeden Wochentag in den Spalten B bis I ein. Verfahren Sie in den nachfolgenden Zeilen für alle Kurse nach diesem Muster." sqref="B1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1" customWidth="1"/>
    <col min="2" max="2" width="20.625" style="14" customWidth="1"/>
    <col min="3" max="8" width="10.625" style="1" customWidth="1"/>
    <col min="9" max="9" width="20.625" style="1" customWidth="1"/>
    <col min="10" max="10" width="10.625" style="14" customWidth="1"/>
    <col min="11" max="11" width="10.625" style="2" customWidth="1"/>
    <col min="12" max="12" width="70.625" style="1" customWidth="1"/>
    <col min="13" max="13" width="2.625" customWidth="1"/>
  </cols>
  <sheetData>
    <row r="1" spans="1:12" ht="30" customHeight="1" x14ac:dyDescent="0.2">
      <c r="A1" s="14"/>
      <c r="B1" s="10">
        <f ca="1">KalenderJahr</f>
        <v>2017</v>
      </c>
      <c r="J1" s="41" t="s">
        <v>0</v>
      </c>
      <c r="K1" s="41" t="s">
        <v>23</v>
      </c>
      <c r="L1" s="42" t="s">
        <v>24</v>
      </c>
    </row>
    <row r="2" spans="1:12" ht="30" customHeight="1" x14ac:dyDescent="0.25">
      <c r="A2" s="11"/>
      <c r="B2" s="22" t="s">
        <v>38</v>
      </c>
      <c r="C2" s="6" t="s">
        <v>5</v>
      </c>
      <c r="D2" s="6" t="s">
        <v>13</v>
      </c>
      <c r="E2" s="6" t="s">
        <v>18</v>
      </c>
      <c r="F2" s="6" t="s">
        <v>19</v>
      </c>
      <c r="G2" s="6" t="s">
        <v>20</v>
      </c>
      <c r="H2" s="6" t="s">
        <v>21</v>
      </c>
      <c r="I2" s="6" t="s">
        <v>22</v>
      </c>
      <c r="J2" s="43" t="s">
        <v>5</v>
      </c>
      <c r="K2" s="44"/>
      <c r="L2" s="47"/>
    </row>
    <row r="3" spans="1:12" ht="30" customHeight="1" x14ac:dyDescent="0.25">
      <c r="A3" s="11"/>
      <c r="C3" s="5">
        <f ca="1">IF(DAY(DezSo1)=1,DezSo1-6,DezSo1+1)</f>
        <v>43066</v>
      </c>
      <c r="D3" s="5">
        <f ca="1">IF(DAY(DezSo1)=1,DezSo1-5,DezSo1+2)</f>
        <v>43067</v>
      </c>
      <c r="E3" s="5">
        <f ca="1">IF(DAY(DezSo1)=1,DezSo1-4,DezSo1+3)</f>
        <v>43068</v>
      </c>
      <c r="F3" s="5">
        <f ca="1">IF(DAY(DezSo1)=1,DezSo1-3,DezSo1+4)</f>
        <v>43069</v>
      </c>
      <c r="G3" s="5">
        <f ca="1">IF(DAY(DezSo1)=1,DezSo1-2,DezSo1+5)</f>
        <v>43070</v>
      </c>
      <c r="H3" s="5">
        <f ca="1">IF(DAY(DezSo1)=1,DezSo1-1,DezSo1+6)</f>
        <v>43071</v>
      </c>
      <c r="I3" s="5">
        <f ca="1">IF(DAY(DezSo1)=1,DezSo1,DezSo1+7)</f>
        <v>43072</v>
      </c>
      <c r="J3" s="43"/>
      <c r="K3" s="44"/>
      <c r="L3" s="47"/>
    </row>
    <row r="4" spans="1:12" ht="30" customHeight="1" x14ac:dyDescent="0.25">
      <c r="A4" s="11"/>
      <c r="C4" s="5">
        <f ca="1">IF(DAY(DezSo1)=1,DezSo1+1,DezSo1+8)</f>
        <v>43073</v>
      </c>
      <c r="D4" s="5">
        <f ca="1">IF(DAY(DezSo1)=1,DezSo1+2,DezSo1+9)</f>
        <v>43074</v>
      </c>
      <c r="E4" s="5">
        <f ca="1">IF(DAY(DezSo1)=1,DezSo1+3,DezSo1+10)</f>
        <v>43075</v>
      </c>
      <c r="F4" s="5">
        <f ca="1">IF(DAY(DezSo1)=1,DezSo1+4,DezSo1+11)</f>
        <v>43076</v>
      </c>
      <c r="G4" s="5">
        <f ca="1">IF(DAY(DezSo1)=1,DezSo1+5,DezSo1+12)</f>
        <v>43077</v>
      </c>
      <c r="H4" s="5">
        <f ca="1">IF(DAY(DezSo1)=1,DezSo1+6,DezSo1+13)</f>
        <v>43078</v>
      </c>
      <c r="I4" s="5">
        <f ca="1">IF(DAY(DezSo1)=1,DezSo1+7,DezSo1+14)</f>
        <v>43079</v>
      </c>
      <c r="J4" s="43"/>
      <c r="K4" s="44"/>
      <c r="L4" s="47"/>
    </row>
    <row r="5" spans="1:12" ht="30" customHeight="1" x14ac:dyDescent="0.25">
      <c r="A5" s="11"/>
      <c r="C5" s="5">
        <f ca="1">IF(DAY(DezSo1)=1,DezSo1+8,DezSo1+15)</f>
        <v>43080</v>
      </c>
      <c r="D5" s="5">
        <f ca="1">IF(DAY(DezSo1)=1,DezSo1+9,DezSo1+16)</f>
        <v>43081</v>
      </c>
      <c r="E5" s="5">
        <f ca="1">IF(DAY(DezSo1)=1,DezSo1+10,DezSo1+17)</f>
        <v>43082</v>
      </c>
      <c r="F5" s="5">
        <f ca="1">IF(DAY(DezSo1)=1,DezSo1+11,DezSo1+18)</f>
        <v>43083</v>
      </c>
      <c r="G5" s="5">
        <f ca="1">IF(DAY(DezSo1)=1,DezSo1+12,DezSo1+19)</f>
        <v>43084</v>
      </c>
      <c r="H5" s="5">
        <f ca="1">IF(DAY(DezSo1)=1,DezSo1+13,DezSo1+20)</f>
        <v>43085</v>
      </c>
      <c r="I5" s="5">
        <f ca="1">IF(DAY(DezSo1)=1,DezSo1+14,DezSo1+21)</f>
        <v>43086</v>
      </c>
      <c r="J5" s="43"/>
      <c r="K5" s="44"/>
      <c r="L5" s="47"/>
    </row>
    <row r="6" spans="1:12" ht="30" customHeight="1" x14ac:dyDescent="0.25">
      <c r="A6" s="11"/>
      <c r="C6" s="5">
        <f ca="1">IF(DAY(DezSo1)=1,DezSo1+15,DezSo1+22)</f>
        <v>43087</v>
      </c>
      <c r="D6" s="5">
        <f ca="1">IF(DAY(DezSo1)=1,DezSo1+16,DezSo1+23)</f>
        <v>43088</v>
      </c>
      <c r="E6" s="5">
        <f ca="1">IF(DAY(DezSo1)=1,DezSo1+17,DezSo1+24)</f>
        <v>43089</v>
      </c>
      <c r="F6" s="5">
        <f ca="1">IF(DAY(DezSo1)=1,DezSo1+18,DezSo1+25)</f>
        <v>43090</v>
      </c>
      <c r="G6" s="5">
        <f ca="1">IF(DAY(DezSo1)=1,DezSo1+19,DezSo1+26)</f>
        <v>43091</v>
      </c>
      <c r="H6" s="5">
        <f ca="1">IF(DAY(DezSo1)=1,DezSo1+20,DezSo1+27)</f>
        <v>43092</v>
      </c>
      <c r="I6" s="5">
        <f ca="1">IF(DAY(DezSo1)=1,DezSo1+21,DezSo1+28)</f>
        <v>43093</v>
      </c>
      <c r="J6" s="43"/>
      <c r="K6" s="44"/>
      <c r="L6" s="47"/>
    </row>
    <row r="7" spans="1:12" ht="30" customHeight="1" x14ac:dyDescent="0.25">
      <c r="A7" s="11"/>
      <c r="C7" s="5">
        <f ca="1">IF(DAY(DezSo1)=1,DezSo1+22,DezSo1+29)</f>
        <v>43094</v>
      </c>
      <c r="D7" s="5">
        <f ca="1">IF(DAY(DezSo1)=1,DezSo1+23,DezSo1+30)</f>
        <v>43095</v>
      </c>
      <c r="E7" s="5">
        <f ca="1">IF(DAY(DezSo1)=1,DezSo1+24,DezSo1+31)</f>
        <v>43096</v>
      </c>
      <c r="F7" s="5">
        <f ca="1">IF(DAY(DezSo1)=1,DezSo1+25,DezSo1+32)</f>
        <v>43097</v>
      </c>
      <c r="G7" s="5">
        <f ca="1">IF(DAY(DezSo1)=1,DezSo1+26,DezSo1+33)</f>
        <v>43098</v>
      </c>
      <c r="H7" s="5">
        <f ca="1">IF(DAY(DezSo1)=1,DezSo1+27,DezSo1+34)</f>
        <v>43099</v>
      </c>
      <c r="I7" s="5">
        <f ca="1">IF(DAY(DezSo1)=1,DezSo1+28,DezSo1+35)</f>
        <v>43100</v>
      </c>
      <c r="J7" s="18"/>
      <c r="K7" s="17"/>
      <c r="L7" s="51"/>
    </row>
    <row r="8" spans="1:12" ht="30" customHeight="1" x14ac:dyDescent="0.25">
      <c r="A8" s="11"/>
      <c r="B8" s="16"/>
      <c r="C8" s="5">
        <f ca="1">IF(DAY(DezSo1)=1,DezSo1+29,DezSo1+36)</f>
        <v>43101</v>
      </c>
      <c r="D8" s="5">
        <f ca="1">IF(DAY(DezSo1)=1,DezSo1+30,DezSo1+37)</f>
        <v>43102</v>
      </c>
      <c r="E8" s="5">
        <f ca="1">IF(DAY(DezSo1)=1,DezSo1+31,DezSo1+38)</f>
        <v>43103</v>
      </c>
      <c r="F8" s="5">
        <f ca="1">IF(DAY(DezSo1)=1,DezSo1+32,DezSo1+39)</f>
        <v>43104</v>
      </c>
      <c r="G8" s="5">
        <f ca="1">IF(DAY(DezSo1)=1,DezSo1+33,DezSo1+40)</f>
        <v>43105</v>
      </c>
      <c r="H8" s="5">
        <f ca="1">IF(DAY(DezSo1)=1,DezSo1+34,DezSo1+41)</f>
        <v>43106</v>
      </c>
      <c r="I8" s="5">
        <f ca="1">IF(DAY(DezSo1)=1,DezSo1+35,DezSo1+42)</f>
        <v>43107</v>
      </c>
      <c r="J8" s="43" t="s">
        <v>13</v>
      </c>
      <c r="K8" s="44"/>
      <c r="L8" s="47"/>
    </row>
    <row r="9" spans="1:12" ht="30" customHeight="1" x14ac:dyDescent="0.25">
      <c r="A9" s="11"/>
      <c r="C9" s="3"/>
      <c r="D9" s="3"/>
      <c r="E9" s="3"/>
      <c r="F9" s="3"/>
      <c r="G9" s="3"/>
      <c r="H9" s="3"/>
      <c r="I9" s="3"/>
      <c r="J9" s="43"/>
      <c r="K9" s="44"/>
      <c r="L9" s="47"/>
    </row>
    <row r="10" spans="1:12" ht="30" customHeight="1" x14ac:dyDescent="0.25">
      <c r="A10" s="11"/>
      <c r="B10" s="13" t="s">
        <v>4</v>
      </c>
      <c r="C10" s="8"/>
      <c r="D10" s="8"/>
      <c r="E10" s="8"/>
      <c r="F10" s="8"/>
      <c r="G10" s="8"/>
      <c r="H10" s="8"/>
      <c r="I10" s="8"/>
      <c r="J10" s="43"/>
      <c r="K10" s="44"/>
      <c r="L10" s="47"/>
    </row>
    <row r="11" spans="1:12" ht="30" customHeight="1" x14ac:dyDescent="0.25">
      <c r="A11" s="25" t="s">
        <v>0</v>
      </c>
      <c r="B11" s="24" t="s">
        <v>5</v>
      </c>
      <c r="C11" s="54" t="s">
        <v>13</v>
      </c>
      <c r="D11" s="55"/>
      <c r="E11" s="54" t="s">
        <v>18</v>
      </c>
      <c r="F11" s="55"/>
      <c r="G11" s="54" t="s">
        <v>19</v>
      </c>
      <c r="H11" s="55"/>
      <c r="I11" s="37" t="s">
        <v>20</v>
      </c>
      <c r="J11" s="43"/>
      <c r="K11" s="44"/>
      <c r="L11" s="47"/>
    </row>
    <row r="12" spans="1:12" ht="30" customHeight="1" x14ac:dyDescent="0.25">
      <c r="A12" s="25" t="s">
        <v>1</v>
      </c>
      <c r="B12" s="20" t="s">
        <v>6</v>
      </c>
      <c r="C12" s="57"/>
      <c r="D12" s="57"/>
      <c r="E12" s="57" t="s">
        <v>6</v>
      </c>
      <c r="F12" s="57"/>
      <c r="G12" s="57"/>
      <c r="H12" s="57"/>
      <c r="I12" s="21" t="s">
        <v>6</v>
      </c>
      <c r="J12" s="43"/>
      <c r="K12" s="44"/>
      <c r="L12" s="47"/>
    </row>
    <row r="13" spans="1:12" ht="30" customHeight="1" x14ac:dyDescent="0.25">
      <c r="A13" s="25" t="s">
        <v>2</v>
      </c>
      <c r="B13" s="26" t="s">
        <v>7</v>
      </c>
      <c r="C13" s="56"/>
      <c r="D13" s="56"/>
      <c r="E13" s="56" t="s">
        <v>7</v>
      </c>
      <c r="F13" s="56"/>
      <c r="G13" s="56"/>
      <c r="H13" s="56"/>
      <c r="I13" s="29" t="s">
        <v>7</v>
      </c>
      <c r="J13" s="18"/>
      <c r="K13" s="17"/>
      <c r="L13" s="51"/>
    </row>
    <row r="14" spans="1:12" ht="30" customHeight="1" x14ac:dyDescent="0.25">
      <c r="A14" s="25" t="s">
        <v>1</v>
      </c>
      <c r="B14" s="20"/>
      <c r="C14" s="57" t="s">
        <v>14</v>
      </c>
      <c r="D14" s="57"/>
      <c r="E14" s="57"/>
      <c r="F14" s="57"/>
      <c r="G14" s="57" t="s">
        <v>14</v>
      </c>
      <c r="H14" s="57"/>
      <c r="I14" s="21"/>
      <c r="J14" s="43" t="s">
        <v>18</v>
      </c>
      <c r="K14" s="44"/>
      <c r="L14" s="47"/>
    </row>
    <row r="15" spans="1:12" ht="30" customHeight="1" x14ac:dyDescent="0.25">
      <c r="A15" s="25" t="s">
        <v>2</v>
      </c>
      <c r="B15" s="26"/>
      <c r="C15" s="56" t="s">
        <v>15</v>
      </c>
      <c r="D15" s="56"/>
      <c r="E15" s="56"/>
      <c r="F15" s="56"/>
      <c r="G15" s="56" t="s">
        <v>15</v>
      </c>
      <c r="H15" s="56"/>
      <c r="I15" s="29"/>
      <c r="J15" s="43"/>
      <c r="K15" s="44"/>
      <c r="L15" s="47"/>
    </row>
    <row r="16" spans="1:12" ht="30" customHeight="1" x14ac:dyDescent="0.25">
      <c r="A16" s="25" t="s">
        <v>1</v>
      </c>
      <c r="B16" s="20" t="s">
        <v>8</v>
      </c>
      <c r="C16" s="57"/>
      <c r="D16" s="57"/>
      <c r="E16" s="57" t="s">
        <v>8</v>
      </c>
      <c r="F16" s="57"/>
      <c r="G16" s="57"/>
      <c r="H16" s="57"/>
      <c r="I16" s="23" t="s">
        <v>8</v>
      </c>
      <c r="J16" s="43"/>
      <c r="K16" s="44"/>
      <c r="L16" s="47"/>
    </row>
    <row r="17" spans="1:12" ht="30" customHeight="1" x14ac:dyDescent="0.25">
      <c r="A17" s="25" t="s">
        <v>2</v>
      </c>
      <c r="B17" s="26" t="s">
        <v>9</v>
      </c>
      <c r="C17" s="56"/>
      <c r="D17" s="56"/>
      <c r="E17" s="56" t="s">
        <v>9</v>
      </c>
      <c r="F17" s="56"/>
      <c r="G17" s="56"/>
      <c r="H17" s="56"/>
      <c r="I17" s="29" t="s">
        <v>9</v>
      </c>
      <c r="J17" s="43"/>
      <c r="K17" s="44"/>
      <c r="L17" s="47"/>
    </row>
    <row r="18" spans="1:12" ht="30" customHeight="1" x14ac:dyDescent="0.25">
      <c r="A18" s="25" t="s">
        <v>1</v>
      </c>
      <c r="B18" s="20"/>
      <c r="C18" s="57"/>
      <c r="D18" s="57"/>
      <c r="E18" s="57"/>
      <c r="F18" s="57"/>
      <c r="G18" s="57"/>
      <c r="H18" s="57"/>
      <c r="I18" s="21"/>
      <c r="J18" s="43"/>
      <c r="K18" s="44"/>
      <c r="L18" s="47"/>
    </row>
    <row r="19" spans="1:12" ht="30" customHeight="1" x14ac:dyDescent="0.25">
      <c r="A19" s="25" t="s">
        <v>2</v>
      </c>
      <c r="B19" s="26"/>
      <c r="C19" s="56"/>
      <c r="D19" s="56"/>
      <c r="E19" s="56"/>
      <c r="F19" s="56"/>
      <c r="G19" s="56"/>
      <c r="H19" s="56"/>
      <c r="I19" s="35"/>
      <c r="J19" s="18"/>
      <c r="K19" s="17"/>
      <c r="L19" s="51"/>
    </row>
    <row r="20" spans="1:12" ht="30" customHeight="1" x14ac:dyDescent="0.25">
      <c r="A20" s="25" t="s">
        <v>1</v>
      </c>
      <c r="B20" s="20"/>
      <c r="C20" s="57"/>
      <c r="D20" s="57"/>
      <c r="E20" s="57"/>
      <c r="F20" s="57"/>
      <c r="G20" s="57"/>
      <c r="H20" s="57"/>
      <c r="I20" s="21"/>
      <c r="J20" s="43" t="s">
        <v>19</v>
      </c>
      <c r="K20" s="44"/>
      <c r="L20" s="47"/>
    </row>
    <row r="21" spans="1:12" ht="30" customHeight="1" x14ac:dyDescent="0.25">
      <c r="A21" s="25" t="s">
        <v>2</v>
      </c>
      <c r="B21" s="26"/>
      <c r="C21" s="56"/>
      <c r="D21" s="56"/>
      <c r="E21" s="56"/>
      <c r="F21" s="56"/>
      <c r="G21" s="56"/>
      <c r="H21" s="56"/>
      <c r="I21" s="29"/>
      <c r="J21" s="43"/>
      <c r="K21" s="44"/>
      <c r="L21" s="47"/>
    </row>
    <row r="22" spans="1:12" ht="30" customHeight="1" x14ac:dyDescent="0.25">
      <c r="A22" s="25" t="s">
        <v>1</v>
      </c>
      <c r="B22" s="20"/>
      <c r="C22" s="57"/>
      <c r="D22" s="57"/>
      <c r="E22" s="57"/>
      <c r="F22" s="57"/>
      <c r="G22" s="57"/>
      <c r="H22" s="57"/>
      <c r="I22" s="21"/>
      <c r="J22" s="43"/>
      <c r="K22" s="44"/>
      <c r="L22" s="47"/>
    </row>
    <row r="23" spans="1:12" ht="30" customHeight="1" x14ac:dyDescent="0.25">
      <c r="A23" s="25" t="s">
        <v>2</v>
      </c>
      <c r="B23" s="26"/>
      <c r="C23" s="56"/>
      <c r="D23" s="56"/>
      <c r="E23" s="56"/>
      <c r="F23" s="56"/>
      <c r="G23" s="56"/>
      <c r="H23" s="56"/>
      <c r="I23" s="29"/>
      <c r="J23" s="43"/>
      <c r="K23" s="44"/>
      <c r="L23" s="47"/>
    </row>
    <row r="24" spans="1:12" ht="30" customHeight="1" x14ac:dyDescent="0.25">
      <c r="A24" s="25" t="s">
        <v>1</v>
      </c>
      <c r="B24" s="20" t="s">
        <v>10</v>
      </c>
      <c r="C24" s="57"/>
      <c r="D24" s="57"/>
      <c r="E24" s="57" t="s">
        <v>10</v>
      </c>
      <c r="F24" s="57"/>
      <c r="G24" s="57"/>
      <c r="H24" s="57"/>
      <c r="I24" s="21" t="s">
        <v>10</v>
      </c>
      <c r="J24" s="43"/>
      <c r="K24" s="44"/>
      <c r="L24" s="47"/>
    </row>
    <row r="25" spans="1:12" ht="30" customHeight="1" x14ac:dyDescent="0.25">
      <c r="A25" s="25" t="s">
        <v>2</v>
      </c>
      <c r="B25" s="26" t="s">
        <v>11</v>
      </c>
      <c r="C25" s="56"/>
      <c r="D25" s="56"/>
      <c r="E25" s="56" t="s">
        <v>11</v>
      </c>
      <c r="F25" s="56"/>
      <c r="G25" s="56"/>
      <c r="H25" s="56"/>
      <c r="I25" s="29" t="s">
        <v>11</v>
      </c>
      <c r="J25" s="18"/>
      <c r="K25" s="17"/>
      <c r="L25" s="51"/>
    </row>
    <row r="26" spans="1:12" ht="30" customHeight="1" x14ac:dyDescent="0.25">
      <c r="A26" s="25" t="s">
        <v>1</v>
      </c>
      <c r="B26" s="20"/>
      <c r="C26" s="57"/>
      <c r="D26" s="57"/>
      <c r="E26" s="57"/>
      <c r="F26" s="57"/>
      <c r="G26" s="57"/>
      <c r="H26" s="57"/>
      <c r="I26" s="21"/>
      <c r="J26" s="43" t="s">
        <v>20</v>
      </c>
      <c r="K26" s="44"/>
      <c r="L26" s="47"/>
    </row>
    <row r="27" spans="1:12" ht="30" customHeight="1" x14ac:dyDescent="0.25">
      <c r="A27" s="25" t="s">
        <v>2</v>
      </c>
      <c r="B27" s="26"/>
      <c r="C27" s="56"/>
      <c r="D27" s="56"/>
      <c r="E27" s="56"/>
      <c r="F27" s="56"/>
      <c r="G27" s="56"/>
      <c r="H27" s="56"/>
      <c r="I27" s="29"/>
      <c r="J27" s="43"/>
      <c r="K27" s="44"/>
      <c r="L27" s="47"/>
    </row>
    <row r="28" spans="1:12" ht="30" customHeight="1" x14ac:dyDescent="0.25">
      <c r="A28" s="25" t="s">
        <v>1</v>
      </c>
      <c r="B28" s="20"/>
      <c r="C28" s="57" t="s">
        <v>16</v>
      </c>
      <c r="D28" s="57"/>
      <c r="E28" s="57"/>
      <c r="F28" s="57"/>
      <c r="G28" s="57" t="s">
        <v>16</v>
      </c>
      <c r="H28" s="57"/>
      <c r="I28" s="21"/>
      <c r="J28" s="43"/>
      <c r="K28" s="44"/>
      <c r="L28" s="47"/>
    </row>
    <row r="29" spans="1:12" ht="30" customHeight="1" x14ac:dyDescent="0.25">
      <c r="A29" s="25" t="s">
        <v>2</v>
      </c>
      <c r="B29" s="26"/>
      <c r="C29" s="56" t="s">
        <v>17</v>
      </c>
      <c r="D29" s="56"/>
      <c r="E29" s="56"/>
      <c r="F29" s="56"/>
      <c r="G29" s="56" t="s">
        <v>17</v>
      </c>
      <c r="H29" s="56"/>
      <c r="I29" s="29"/>
      <c r="J29" s="43"/>
      <c r="K29" s="44"/>
      <c r="L29" s="47"/>
    </row>
    <row r="30" spans="1:12" ht="30" customHeight="1" x14ac:dyDescent="0.25">
      <c r="A30" s="25" t="s">
        <v>1</v>
      </c>
      <c r="B30" s="20"/>
      <c r="C30" s="57"/>
      <c r="D30" s="57"/>
      <c r="E30" s="57"/>
      <c r="F30" s="57"/>
      <c r="G30" s="57"/>
      <c r="H30" s="57"/>
      <c r="I30" s="21"/>
      <c r="J30" s="43"/>
      <c r="K30" s="44"/>
      <c r="L30" s="47"/>
    </row>
    <row r="31" spans="1:12" ht="30" customHeight="1" x14ac:dyDescent="0.25">
      <c r="A31" s="25" t="s">
        <v>2</v>
      </c>
      <c r="B31" s="27"/>
      <c r="C31" s="58"/>
      <c r="D31" s="58"/>
      <c r="E31" s="58"/>
      <c r="F31" s="58"/>
      <c r="G31" s="58"/>
      <c r="H31" s="58"/>
      <c r="I31" s="48"/>
      <c r="J31" s="43"/>
      <c r="K31" s="44"/>
      <c r="L31" s="46"/>
    </row>
  </sheetData>
  <mergeCells count="63">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conditionalFormatting sqref="C3:H3">
    <cfRule type="expression" dxfId="7" priority="6" stopIfTrue="1">
      <formula>DAY(C3)&gt;8</formula>
    </cfRule>
  </conditionalFormatting>
  <conditionalFormatting sqref="C7:I8">
    <cfRule type="expression" dxfId="6" priority="5" stopIfTrue="1">
      <formula>AND(DAY(C7)&gt;=1,DAY(C7)&lt;=15)</formula>
    </cfRule>
  </conditionalFormatting>
  <conditionalFormatting sqref="C3:I8">
    <cfRule type="expression" dxfId="5" priority="7">
      <formula>VLOOKUP(DAY(C3),HausaufgabenTage,1,FALSE)=DAY(C3)</formula>
    </cfRule>
  </conditionalFormatting>
  <conditionalFormatting sqref="B13:I13 B15:I15 B17:I17 B19:I19 B21:I21 B23:I23 B25:I25 B27:I27 B29:I29 B31:I31">
    <cfRule type="expression" dxfId="4" priority="4">
      <formula>B13&lt;&gt;""</formula>
    </cfRule>
  </conditionalFormatting>
  <conditionalFormatting sqref="B12:I12 B14:I14 B16:I16 B18:I18 B20:I20 B22:I22 B24:I24 B26:I26 B28:I28 B30:I30">
    <cfRule type="expression" dxfId="3" priority="3">
      <formula>B12&lt;&gt;""</formula>
    </cfRule>
  </conditionalFormatting>
  <conditionalFormatting sqref="B13:I13 B15:I15 B17:I17 B19:I19 B21:I21 B23:I23 B25:I25 B27:I27 B29:I29">
    <cfRule type="expression" dxfId="2" priority="2">
      <formula>COLUMN(B13)&gt;=2</formula>
    </cfRule>
  </conditionalFormatting>
  <conditionalFormatting sqref="B12:I31">
    <cfRule type="expression" dxfId="1" priority="1">
      <formula>COLUMN(B12)&gt;2</formula>
    </cfRule>
  </conditionalFormatting>
  <dataValidations xWindow="282" yWindow="695" count="13">
    <dataValidation allowBlank="1" showInputMessage="1" showErrorMessage="1" prompt="Der Dezemberkalender hebt Einträge in der Aufgabenliste für den Monat automatisch hervor. Dunklere Schriftarten stellen Aufgaben dar. Hellere Schriftarten stellen Tage dar, die zum Vor- oder Folgemonat gehören." sqref="B2"/>
    <dataValidation allowBlank="1" showInputMessage="1" showErrorMessage="1" prompt="Automatisch aktualisiertes Kalenderjahr Um das Jahr zu ändern, aktualisieren Sie Zelle B1 auf dem Januar-Arbeitsblatt" sqref="B1"/>
    <dataValidation allowBlank="1" showInputMessage="1" showErrorMessage="1" prompt="Bereiten Sie auf diesem Arbeitsblatt einen Wochenzeitplan vor, und erstellen Sie eine Aufgabenliste. Aufgaben werden im monatlichen Kalender für das in Zelle B1 auf dem Januar-Arbeitsblatt eingegebene Jahr automatisch hervorgehoben." sqref="A1"/>
    <dataValidation allowBlank="1" showInputMessage="1" showErrorMessage="1" prompt="Die Zellen C2:I2 enthalten Wochentage." sqref="C2"/>
    <dataValidation allowBlank="1" showInputMessage="1" showErrorMessage="1" prompt="Wenn diese Zeile nicht die Zahl 1 enthält, handelt es sich um einen Tag aus einem Vormonat. Die Zellen C3:I8 enthalten Datumswerte für den aktuellen Monat." sqref="C3"/>
    <dataValidation allowBlank="1" showInputMessage="1" showErrorMessage="1" prompt="Wenn diese Zeile eine kleinere Zahl als die vorhergehende Zahl oder Zeile mit Zahlen enthält, dann enthält diese Zeile Datumswerte für den nächsten Kalendermonat." sqref="C8"/>
    <dataValidation allowBlank="1" showInputMessage="1" showErrorMessage="1" prompt="Geben Sie in dieser Zeile von Spalte B bis Spalte I die Uhrzeit ein." sqref="B12"/>
    <dataValidation allowBlank="1" showInputMessage="1" showErrorMessage="1" prompt="Geben Sie in dieser Zeile von Spalte B bis Spalte I den Kurs ein." sqref="B13"/>
    <dataValidation allowBlank="1" showInputMessage="1" showErrorMessage="1" prompt="Wochentage sind in dieser Spalte mit 6 Zeilen für Aufgaben für jeden gruppierten Wochentag im Monat gruppiert. Fügen Sie neue Zeilen ein, um weitere Aufgaben hinzuzufügen. Im Kalender auf der linken Seite werden Elemente hervorgehoben." sqref="J1"/>
    <dataValidation allowBlank="1" showInputMessage="1" showErrorMessage="1" prompt="Geben Sie in dieser Spalte die Aufgabendetails ein, die dem Wochentag in Spalte J und dem Tag in Spalte K für den Kalendermonat links entsprechen." sqref="L1"/>
    <dataValidation allowBlank="1" showInputMessage="1" showErrorMessage="1" prompt="Geben Sie den Tag im Monat für die Aufgabe ein, der dem Wochentag in Spalte J entspricht. Durch dieses Datum wird die Aufgabe im Kalender links hervorgehoben." sqref="K1"/>
    <dataValidation allowBlank="1" showInputMessage="1" showErrorMessage="1" prompt="Diese Zeile enthält Wochentage von Montag bis Freitag." sqref="B11"/>
    <dataValidation allowBlank="1" showInputMessage="1" showErrorMessage="1" prompt="Geben Sie die Uhrzeit für Ihren Kurs und darunter in einer neuen Zeile den Kursnamen für jeden Wochentag in den Spalten B bis I ein. Verfahren Sie in den nachfolgenden Zeilen für alle Kurse nach diesem Muster." sqref="B1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1" customWidth="1"/>
    <col min="2" max="2" width="20.625" style="14" customWidth="1"/>
    <col min="3" max="8" width="10.625" style="1" customWidth="1"/>
    <col min="9" max="9" width="20.625" style="1" customWidth="1"/>
    <col min="10" max="10" width="10.625" style="1" customWidth="1"/>
    <col min="11" max="11" width="10.625" customWidth="1"/>
    <col min="12" max="12" width="70.625" style="1" customWidth="1"/>
    <col min="13" max="13" width="2.625" customWidth="1"/>
  </cols>
  <sheetData>
    <row r="1" spans="1:12" ht="30" customHeight="1" x14ac:dyDescent="0.25">
      <c r="A1" s="14"/>
      <c r="B1" s="10">
        <f ca="1">KalenderJahr</f>
        <v>2017</v>
      </c>
      <c r="J1" s="41" t="s">
        <v>0</v>
      </c>
      <c r="K1" s="41" t="s">
        <v>23</v>
      </c>
      <c r="L1" s="42" t="s">
        <v>24</v>
      </c>
    </row>
    <row r="2" spans="1:12" ht="30" customHeight="1" x14ac:dyDescent="0.25">
      <c r="A2" s="11"/>
      <c r="B2" s="22" t="s">
        <v>27</v>
      </c>
      <c r="C2" s="6" t="s">
        <v>5</v>
      </c>
      <c r="D2" s="6" t="s">
        <v>13</v>
      </c>
      <c r="E2" s="6" t="s">
        <v>18</v>
      </c>
      <c r="F2" s="6" t="s">
        <v>19</v>
      </c>
      <c r="G2" s="6" t="s">
        <v>20</v>
      </c>
      <c r="H2" s="6" t="s">
        <v>21</v>
      </c>
      <c r="I2" s="6" t="s">
        <v>22</v>
      </c>
      <c r="J2" s="43" t="s">
        <v>5</v>
      </c>
      <c r="K2" s="44"/>
      <c r="L2" s="47"/>
    </row>
    <row r="3" spans="1:12" ht="30" customHeight="1" x14ac:dyDescent="0.25">
      <c r="A3" s="11"/>
      <c r="C3" s="5">
        <f ca="1">IF(DAY(FebSo1)=1,FebSo1-6,FebSo1+1)</f>
        <v>42765</v>
      </c>
      <c r="D3" s="5">
        <f ca="1">IF(DAY(FebSo1)=1,FebSo1-5,FebSo1+2)</f>
        <v>42766</v>
      </c>
      <c r="E3" s="5">
        <f ca="1">IF(DAY(FebSo1)=1,FebSo1-4,FebSo1+3)</f>
        <v>42767</v>
      </c>
      <c r="F3" s="5">
        <f ca="1">IF(DAY(FebSo1)=1,FebSo1-3,FebSo1+4)</f>
        <v>42768</v>
      </c>
      <c r="G3" s="5">
        <f ca="1">IF(DAY(FebSo1)=1,FebSo1-2,FebSo1+5)</f>
        <v>42769</v>
      </c>
      <c r="H3" s="5">
        <f ca="1">IF(DAY(FebSo1)=1,FebSo1-1,FebSo1+6)</f>
        <v>42770</v>
      </c>
      <c r="I3" s="5">
        <f ca="1">IF(DAY(FebSo1)=1,FebSo1,FebSo1+7)</f>
        <v>42771</v>
      </c>
      <c r="J3" s="43"/>
      <c r="K3" s="44"/>
      <c r="L3" s="47"/>
    </row>
    <row r="4" spans="1:12" ht="30" customHeight="1" x14ac:dyDescent="0.25">
      <c r="A4" s="11"/>
      <c r="C4" s="5">
        <f ca="1">IF(DAY(FebSo1)=1,FebSo1+1,FebSo1+8)</f>
        <v>42772</v>
      </c>
      <c r="D4" s="5">
        <f ca="1">IF(DAY(FebSo1)=1,FebSo1+2,FebSo1+9)</f>
        <v>42773</v>
      </c>
      <c r="E4" s="5">
        <f ca="1">IF(DAY(FebSo1)=1,FebSo1+3,FebSo1+10)</f>
        <v>42774</v>
      </c>
      <c r="F4" s="5">
        <f ca="1">IF(DAY(FebSo1)=1,FebSo1+4,FebSo1+11)</f>
        <v>42775</v>
      </c>
      <c r="G4" s="5">
        <f ca="1">IF(DAY(FebSo1)=1,FebSo1+5,FebSo1+12)</f>
        <v>42776</v>
      </c>
      <c r="H4" s="5">
        <f ca="1">IF(DAY(FebSo1)=1,FebSo1+6,FebSo1+13)</f>
        <v>42777</v>
      </c>
      <c r="I4" s="5">
        <f ca="1">IF(DAY(FebSo1)=1,FebSo1+7,FebSo1+14)</f>
        <v>42778</v>
      </c>
      <c r="J4" s="43"/>
      <c r="K4" s="44"/>
      <c r="L4" s="47"/>
    </row>
    <row r="5" spans="1:12" ht="30" customHeight="1" x14ac:dyDescent="0.25">
      <c r="A5" s="11"/>
      <c r="C5" s="5">
        <f ca="1">IF(DAY(FebSo1)=1,FebSo1+8,FebSo1+15)</f>
        <v>42779</v>
      </c>
      <c r="D5" s="5">
        <f ca="1">IF(DAY(FebSo1)=1,FebSo1+9,FebSo1+16)</f>
        <v>42780</v>
      </c>
      <c r="E5" s="5">
        <f ca="1">IF(DAY(FebSo1)=1,FebSo1+10,FebSo1+17)</f>
        <v>42781</v>
      </c>
      <c r="F5" s="5">
        <f ca="1">IF(DAY(FebSo1)=1,FebSo1+11,FebSo1+18)</f>
        <v>42782</v>
      </c>
      <c r="G5" s="5">
        <f ca="1">IF(DAY(FebSo1)=1,FebSo1+12,FebSo1+19)</f>
        <v>42783</v>
      </c>
      <c r="H5" s="5">
        <f ca="1">IF(DAY(FebSo1)=1,FebSo1+13,FebSo1+20)</f>
        <v>42784</v>
      </c>
      <c r="I5" s="5">
        <f ca="1">IF(DAY(FebSo1)=1,FebSo1+14,FebSo1+21)</f>
        <v>42785</v>
      </c>
      <c r="J5" s="43"/>
      <c r="K5" s="44"/>
      <c r="L5" s="47"/>
    </row>
    <row r="6" spans="1:12" ht="30" customHeight="1" x14ac:dyDescent="0.25">
      <c r="A6" s="11"/>
      <c r="C6" s="5">
        <f ca="1">IF(DAY(FebSo1)=1,FebSo1+15,FebSo1+22)</f>
        <v>42786</v>
      </c>
      <c r="D6" s="5">
        <f ca="1">IF(DAY(FebSo1)=1,FebSo1+16,FebSo1+23)</f>
        <v>42787</v>
      </c>
      <c r="E6" s="5">
        <f ca="1">IF(DAY(FebSo1)=1,FebSo1+17,FebSo1+24)</f>
        <v>42788</v>
      </c>
      <c r="F6" s="5">
        <f ca="1">IF(DAY(FebSo1)=1,FebSo1+18,FebSo1+25)</f>
        <v>42789</v>
      </c>
      <c r="G6" s="5">
        <f ca="1">IF(DAY(FebSo1)=1,FebSo1+19,FebSo1+26)</f>
        <v>42790</v>
      </c>
      <c r="H6" s="5">
        <f ca="1">IF(DAY(FebSo1)=1,FebSo1+20,FebSo1+27)</f>
        <v>42791</v>
      </c>
      <c r="I6" s="5">
        <f ca="1">IF(DAY(FebSo1)=1,FebSo1+21,FebSo1+28)</f>
        <v>42792</v>
      </c>
      <c r="J6" s="43"/>
      <c r="K6" s="44"/>
      <c r="L6" s="47"/>
    </row>
    <row r="7" spans="1:12" ht="30" customHeight="1" x14ac:dyDescent="0.25">
      <c r="A7" s="11"/>
      <c r="C7" s="5">
        <f ca="1">IF(DAY(FebSo1)=1,FebSo1+22,FebSo1+29)</f>
        <v>42793</v>
      </c>
      <c r="D7" s="5">
        <f ca="1">IF(DAY(FebSo1)=1,FebSo1+23,FebSo1+30)</f>
        <v>42794</v>
      </c>
      <c r="E7" s="5">
        <f ca="1">IF(DAY(FebSo1)=1,FebSo1+24,FebSo1+31)</f>
        <v>42795</v>
      </c>
      <c r="F7" s="5">
        <f ca="1">IF(DAY(FebSo1)=1,FebSo1+25,FebSo1+32)</f>
        <v>42796</v>
      </c>
      <c r="G7" s="5">
        <f ca="1">IF(DAY(FebSo1)=1,FebSo1+26,FebSo1+33)</f>
        <v>42797</v>
      </c>
      <c r="H7" s="5">
        <f ca="1">IF(DAY(FebSo1)=1,FebSo1+27,FebSo1+34)</f>
        <v>42798</v>
      </c>
      <c r="I7" s="5">
        <f ca="1">IF(DAY(FebSo1)=1,FebSo1+28,FebSo1+35)</f>
        <v>42799</v>
      </c>
      <c r="J7" s="18"/>
      <c r="K7" s="17"/>
      <c r="L7" s="51"/>
    </row>
    <row r="8" spans="1:12" ht="30" customHeight="1" x14ac:dyDescent="0.25">
      <c r="A8" s="11"/>
      <c r="B8" s="16"/>
      <c r="C8" s="5">
        <f ca="1">IF(DAY(FebSo1)=1,FebSo1+29,FebSo1+36)</f>
        <v>42800</v>
      </c>
      <c r="D8" s="5">
        <f ca="1">IF(DAY(FebSo1)=1,FebSo1+30,FebSo1+37)</f>
        <v>42801</v>
      </c>
      <c r="E8" s="5">
        <f ca="1">IF(DAY(FebSo1)=1,FebSo1+31,FebSo1+38)</f>
        <v>42802</v>
      </c>
      <c r="F8" s="5">
        <f ca="1">IF(DAY(FebSo1)=1,FebSo1+32,FebSo1+39)</f>
        <v>42803</v>
      </c>
      <c r="G8" s="5">
        <f ca="1">IF(DAY(FebSo1)=1,FebSo1+33,FebSo1+40)</f>
        <v>42804</v>
      </c>
      <c r="H8" s="5">
        <f ca="1">IF(DAY(FebSo1)=1,FebSo1+34,FebSo1+41)</f>
        <v>42805</v>
      </c>
      <c r="I8" s="5">
        <f ca="1">IF(DAY(FebSo1)=1,FebSo1+35,FebSo1+42)</f>
        <v>42806</v>
      </c>
      <c r="J8" s="43" t="s">
        <v>13</v>
      </c>
      <c r="K8" s="19"/>
      <c r="L8" s="47"/>
    </row>
    <row r="9" spans="1:12" ht="30" customHeight="1" x14ac:dyDescent="0.25">
      <c r="A9" s="11"/>
      <c r="C9" s="3"/>
      <c r="D9" s="3"/>
      <c r="E9" s="3"/>
      <c r="F9" s="3"/>
      <c r="G9" s="3"/>
      <c r="H9" s="3"/>
      <c r="I9" s="3"/>
      <c r="J9" s="43"/>
      <c r="K9" s="44"/>
      <c r="L9" s="47"/>
    </row>
    <row r="10" spans="1:12" ht="30" customHeight="1" x14ac:dyDescent="0.25">
      <c r="A10" s="11"/>
      <c r="B10" s="13" t="s">
        <v>4</v>
      </c>
      <c r="C10" s="8"/>
      <c r="D10" s="8"/>
      <c r="E10" s="8"/>
      <c r="F10" s="8"/>
      <c r="G10" s="8"/>
      <c r="H10" s="8"/>
      <c r="I10" s="8"/>
      <c r="J10" s="43"/>
      <c r="K10" s="44"/>
      <c r="L10" s="47"/>
    </row>
    <row r="11" spans="1:12" ht="30" customHeight="1" x14ac:dyDescent="0.25">
      <c r="A11" s="25" t="s">
        <v>0</v>
      </c>
      <c r="B11" s="24" t="s">
        <v>5</v>
      </c>
      <c r="C11" s="54" t="s">
        <v>13</v>
      </c>
      <c r="D11" s="55"/>
      <c r="E11" s="54" t="s">
        <v>18</v>
      </c>
      <c r="F11" s="55"/>
      <c r="G11" s="54" t="s">
        <v>19</v>
      </c>
      <c r="H11" s="55"/>
      <c r="I11" s="37" t="s">
        <v>20</v>
      </c>
      <c r="J11" s="43"/>
      <c r="K11" s="44"/>
      <c r="L11" s="47"/>
    </row>
    <row r="12" spans="1:12" ht="30" customHeight="1" x14ac:dyDescent="0.25">
      <c r="A12" s="25" t="s">
        <v>1</v>
      </c>
      <c r="B12" s="20" t="s">
        <v>6</v>
      </c>
      <c r="C12" s="57"/>
      <c r="D12" s="57"/>
      <c r="E12" s="57" t="s">
        <v>6</v>
      </c>
      <c r="F12" s="57"/>
      <c r="G12" s="57"/>
      <c r="H12" s="57"/>
      <c r="I12" s="21" t="s">
        <v>6</v>
      </c>
      <c r="J12" s="43"/>
      <c r="K12" s="44"/>
      <c r="L12" s="47"/>
    </row>
    <row r="13" spans="1:12" ht="30" customHeight="1" x14ac:dyDescent="0.25">
      <c r="A13" s="25" t="s">
        <v>2</v>
      </c>
      <c r="B13" s="26" t="s">
        <v>7</v>
      </c>
      <c r="C13" s="56"/>
      <c r="D13" s="56"/>
      <c r="E13" s="56" t="s">
        <v>7</v>
      </c>
      <c r="F13" s="56"/>
      <c r="G13" s="56"/>
      <c r="H13" s="56"/>
      <c r="I13" s="29" t="s">
        <v>7</v>
      </c>
      <c r="J13" s="18"/>
      <c r="K13" s="17"/>
      <c r="L13" s="51"/>
    </row>
    <row r="14" spans="1:12" ht="30" customHeight="1" x14ac:dyDescent="0.25">
      <c r="A14" s="25" t="s">
        <v>1</v>
      </c>
      <c r="B14" s="20"/>
      <c r="C14" s="59" t="s">
        <v>14</v>
      </c>
      <c r="D14" s="59"/>
      <c r="E14" s="59"/>
      <c r="F14" s="59"/>
      <c r="G14" s="59" t="s">
        <v>14</v>
      </c>
      <c r="H14" s="59"/>
      <c r="I14" s="21"/>
      <c r="J14" s="43" t="s">
        <v>18</v>
      </c>
      <c r="K14" s="19"/>
      <c r="L14" s="47"/>
    </row>
    <row r="15" spans="1:12" ht="30" customHeight="1" x14ac:dyDescent="0.25">
      <c r="A15" s="25" t="s">
        <v>2</v>
      </c>
      <c r="B15" s="26"/>
      <c r="C15" s="56" t="s">
        <v>15</v>
      </c>
      <c r="D15" s="56"/>
      <c r="E15" s="56"/>
      <c r="F15" s="56"/>
      <c r="G15" s="56" t="s">
        <v>15</v>
      </c>
      <c r="H15" s="56"/>
      <c r="I15" s="29"/>
      <c r="J15" s="43"/>
      <c r="K15" s="44"/>
      <c r="L15" s="47"/>
    </row>
    <row r="16" spans="1:12" ht="30" customHeight="1" x14ac:dyDescent="0.25">
      <c r="A16" s="25" t="s">
        <v>1</v>
      </c>
      <c r="B16" s="20" t="s">
        <v>8</v>
      </c>
      <c r="C16" s="59"/>
      <c r="D16" s="59"/>
      <c r="E16" s="59" t="s">
        <v>8</v>
      </c>
      <c r="F16" s="59"/>
      <c r="G16" s="59"/>
      <c r="H16" s="59"/>
      <c r="I16" s="23" t="s">
        <v>8</v>
      </c>
      <c r="J16" s="43"/>
      <c r="K16" s="44"/>
      <c r="L16" s="47"/>
    </row>
    <row r="17" spans="1:12" ht="30" customHeight="1" x14ac:dyDescent="0.25">
      <c r="A17" s="25" t="s">
        <v>2</v>
      </c>
      <c r="B17" s="26" t="s">
        <v>9</v>
      </c>
      <c r="C17" s="56"/>
      <c r="D17" s="56"/>
      <c r="E17" s="56" t="s">
        <v>9</v>
      </c>
      <c r="F17" s="56"/>
      <c r="G17" s="56"/>
      <c r="H17" s="56"/>
      <c r="I17" s="29" t="s">
        <v>9</v>
      </c>
      <c r="J17" s="43"/>
      <c r="K17" s="44"/>
      <c r="L17" s="47"/>
    </row>
    <row r="18" spans="1:12" ht="30" customHeight="1" x14ac:dyDescent="0.25">
      <c r="A18" s="25" t="s">
        <v>1</v>
      </c>
      <c r="B18" s="20"/>
      <c r="C18" s="59"/>
      <c r="D18" s="59"/>
      <c r="E18" s="59"/>
      <c r="F18" s="59"/>
      <c r="G18" s="59"/>
      <c r="H18" s="59"/>
      <c r="I18" s="21"/>
      <c r="J18" s="43"/>
      <c r="K18" s="44"/>
      <c r="L18" s="47"/>
    </row>
    <row r="19" spans="1:12" ht="30" customHeight="1" x14ac:dyDescent="0.25">
      <c r="A19" s="25" t="s">
        <v>2</v>
      </c>
      <c r="B19" s="26"/>
      <c r="C19" s="56"/>
      <c r="D19" s="56"/>
      <c r="E19" s="56"/>
      <c r="F19" s="56"/>
      <c r="G19" s="56"/>
      <c r="H19" s="56"/>
      <c r="I19" s="35"/>
      <c r="J19" s="18"/>
      <c r="K19" s="17"/>
      <c r="L19" s="51"/>
    </row>
    <row r="20" spans="1:12" ht="30" customHeight="1" x14ac:dyDescent="0.25">
      <c r="A20" s="25" t="s">
        <v>1</v>
      </c>
      <c r="B20" s="20"/>
      <c r="C20" s="59"/>
      <c r="D20" s="59"/>
      <c r="E20" s="59"/>
      <c r="F20" s="59"/>
      <c r="G20" s="59"/>
      <c r="H20" s="59"/>
      <c r="I20" s="21"/>
      <c r="J20" s="43" t="s">
        <v>19</v>
      </c>
      <c r="K20" s="19"/>
      <c r="L20" s="47"/>
    </row>
    <row r="21" spans="1:12" ht="30" customHeight="1" x14ac:dyDescent="0.25">
      <c r="A21" s="25" t="s">
        <v>2</v>
      </c>
      <c r="B21" s="26"/>
      <c r="C21" s="56"/>
      <c r="D21" s="56"/>
      <c r="E21" s="56"/>
      <c r="F21" s="56"/>
      <c r="G21" s="56"/>
      <c r="H21" s="56"/>
      <c r="I21" s="29"/>
      <c r="J21" s="43"/>
      <c r="K21" s="44"/>
      <c r="L21" s="47"/>
    </row>
    <row r="22" spans="1:12" ht="30" customHeight="1" x14ac:dyDescent="0.25">
      <c r="A22" s="25" t="s">
        <v>1</v>
      </c>
      <c r="B22" s="20"/>
      <c r="C22" s="59"/>
      <c r="D22" s="59"/>
      <c r="E22" s="59"/>
      <c r="F22" s="59"/>
      <c r="G22" s="59"/>
      <c r="H22" s="59"/>
      <c r="I22" s="21"/>
      <c r="J22" s="43"/>
      <c r="K22" s="44"/>
      <c r="L22" s="47"/>
    </row>
    <row r="23" spans="1:12" ht="30" customHeight="1" x14ac:dyDescent="0.25">
      <c r="A23" s="25" t="s">
        <v>2</v>
      </c>
      <c r="B23" s="26"/>
      <c r="C23" s="56"/>
      <c r="D23" s="56"/>
      <c r="E23" s="56"/>
      <c r="F23" s="56"/>
      <c r="G23" s="56"/>
      <c r="H23" s="56"/>
      <c r="I23" s="29"/>
      <c r="J23" s="43"/>
      <c r="K23" s="44"/>
      <c r="L23" s="47"/>
    </row>
    <row r="24" spans="1:12" ht="30" customHeight="1" x14ac:dyDescent="0.25">
      <c r="A24" s="25" t="s">
        <v>1</v>
      </c>
      <c r="B24" s="20" t="s">
        <v>10</v>
      </c>
      <c r="C24" s="59"/>
      <c r="D24" s="59"/>
      <c r="E24" s="59" t="s">
        <v>10</v>
      </c>
      <c r="F24" s="59"/>
      <c r="G24" s="59"/>
      <c r="H24" s="59"/>
      <c r="I24" s="21" t="s">
        <v>10</v>
      </c>
      <c r="J24" s="43"/>
      <c r="K24" s="44"/>
      <c r="L24" s="47"/>
    </row>
    <row r="25" spans="1:12" ht="30" customHeight="1" x14ac:dyDescent="0.25">
      <c r="A25" s="25" t="s">
        <v>2</v>
      </c>
      <c r="B25" s="26" t="s">
        <v>11</v>
      </c>
      <c r="C25" s="56"/>
      <c r="D25" s="56"/>
      <c r="E25" s="56" t="s">
        <v>11</v>
      </c>
      <c r="F25" s="56"/>
      <c r="G25" s="56"/>
      <c r="H25" s="56"/>
      <c r="I25" s="29" t="s">
        <v>11</v>
      </c>
      <c r="J25" s="18"/>
      <c r="K25" s="17"/>
      <c r="L25" s="51"/>
    </row>
    <row r="26" spans="1:12" ht="30" customHeight="1" x14ac:dyDescent="0.25">
      <c r="A26" s="25" t="s">
        <v>1</v>
      </c>
      <c r="B26" s="20"/>
      <c r="C26" s="59"/>
      <c r="D26" s="59"/>
      <c r="E26" s="59"/>
      <c r="F26" s="59"/>
      <c r="G26" s="59"/>
      <c r="H26" s="59"/>
      <c r="I26" s="21"/>
      <c r="J26" s="43" t="s">
        <v>20</v>
      </c>
      <c r="K26" s="19"/>
      <c r="L26" s="47"/>
    </row>
    <row r="27" spans="1:12" ht="30" customHeight="1" x14ac:dyDescent="0.25">
      <c r="A27" s="25" t="s">
        <v>2</v>
      </c>
      <c r="B27" s="26"/>
      <c r="C27" s="56"/>
      <c r="D27" s="56"/>
      <c r="E27" s="56"/>
      <c r="F27" s="56"/>
      <c r="G27" s="56"/>
      <c r="H27" s="56"/>
      <c r="I27" s="29"/>
      <c r="J27" s="43"/>
      <c r="K27" s="44"/>
      <c r="L27" s="47"/>
    </row>
    <row r="28" spans="1:12" ht="30" customHeight="1" x14ac:dyDescent="0.25">
      <c r="A28" s="25" t="s">
        <v>1</v>
      </c>
      <c r="B28" s="20"/>
      <c r="C28" s="59" t="s">
        <v>16</v>
      </c>
      <c r="D28" s="59"/>
      <c r="E28" s="59"/>
      <c r="F28" s="59"/>
      <c r="G28" s="59" t="s">
        <v>16</v>
      </c>
      <c r="H28" s="59"/>
      <c r="I28" s="21"/>
      <c r="J28" s="43"/>
      <c r="K28" s="44"/>
      <c r="L28" s="47"/>
    </row>
    <row r="29" spans="1:12" ht="30" customHeight="1" x14ac:dyDescent="0.25">
      <c r="A29" s="25" t="s">
        <v>2</v>
      </c>
      <c r="B29" s="26"/>
      <c r="C29" s="56" t="s">
        <v>17</v>
      </c>
      <c r="D29" s="56"/>
      <c r="E29" s="56"/>
      <c r="F29" s="56"/>
      <c r="G29" s="56" t="s">
        <v>17</v>
      </c>
      <c r="H29" s="56"/>
      <c r="I29" s="29"/>
      <c r="J29" s="43"/>
      <c r="K29" s="44"/>
      <c r="L29" s="47"/>
    </row>
    <row r="30" spans="1:12" ht="30" customHeight="1" x14ac:dyDescent="0.25">
      <c r="A30" s="25" t="s">
        <v>1</v>
      </c>
      <c r="B30" s="20"/>
      <c r="C30" s="59"/>
      <c r="D30" s="59"/>
      <c r="E30" s="59"/>
      <c r="F30" s="59"/>
      <c r="G30" s="59"/>
      <c r="H30" s="59"/>
      <c r="I30" s="21"/>
      <c r="J30" s="43"/>
      <c r="K30" s="44"/>
      <c r="L30" s="47"/>
    </row>
    <row r="31" spans="1:12" ht="30" customHeight="1" x14ac:dyDescent="0.25">
      <c r="A31" s="25" t="s">
        <v>2</v>
      </c>
      <c r="B31" s="49"/>
      <c r="C31" s="60"/>
      <c r="D31" s="60"/>
      <c r="E31" s="60"/>
      <c r="F31" s="60"/>
      <c r="G31" s="60"/>
      <c r="H31" s="60"/>
      <c r="I31" s="48"/>
      <c r="J31" s="43"/>
      <c r="K31" s="44"/>
      <c r="L31" s="46"/>
    </row>
  </sheetData>
  <mergeCells count="63">
    <mergeCell ref="C31:D31"/>
    <mergeCell ref="E31:F31"/>
    <mergeCell ref="G31:H31"/>
    <mergeCell ref="C29:D29"/>
    <mergeCell ref="E29:F29"/>
    <mergeCell ref="G29:H29"/>
    <mergeCell ref="C30:D30"/>
    <mergeCell ref="E30:F30"/>
    <mergeCell ref="G30:H30"/>
    <mergeCell ref="C28:D28"/>
    <mergeCell ref="E28:F28"/>
    <mergeCell ref="G28:H28"/>
    <mergeCell ref="C26:D26"/>
    <mergeCell ref="E26:F26"/>
    <mergeCell ref="G26:H26"/>
    <mergeCell ref="C27:D27"/>
    <mergeCell ref="E27:F27"/>
    <mergeCell ref="G27:H27"/>
    <mergeCell ref="C24:D24"/>
    <mergeCell ref="E24:F24"/>
    <mergeCell ref="G24:H24"/>
    <mergeCell ref="C25:D25"/>
    <mergeCell ref="E25:F25"/>
    <mergeCell ref="G25:H25"/>
    <mergeCell ref="C22:D22"/>
    <mergeCell ref="E22:F22"/>
    <mergeCell ref="G22:H22"/>
    <mergeCell ref="C23:D23"/>
    <mergeCell ref="E23:F23"/>
    <mergeCell ref="G23:H23"/>
    <mergeCell ref="C21:D21"/>
    <mergeCell ref="E21:F21"/>
    <mergeCell ref="G21:H21"/>
    <mergeCell ref="C19:D19"/>
    <mergeCell ref="E19:F19"/>
    <mergeCell ref="G19:H19"/>
    <mergeCell ref="C20:D20"/>
    <mergeCell ref="E20:F20"/>
    <mergeCell ref="G20:H20"/>
    <mergeCell ref="C17:D17"/>
    <mergeCell ref="E17:F17"/>
    <mergeCell ref="G17:H17"/>
    <mergeCell ref="C18:D18"/>
    <mergeCell ref="E18:F18"/>
    <mergeCell ref="G18:H18"/>
    <mergeCell ref="C13:D13"/>
    <mergeCell ref="E13:F13"/>
    <mergeCell ref="G13:H13"/>
    <mergeCell ref="C16:D16"/>
    <mergeCell ref="E16:F16"/>
    <mergeCell ref="G16:H16"/>
    <mergeCell ref="C14:D14"/>
    <mergeCell ref="E14:F14"/>
    <mergeCell ref="G14:H14"/>
    <mergeCell ref="C15:D15"/>
    <mergeCell ref="E15:F15"/>
    <mergeCell ref="G15:H15"/>
    <mergeCell ref="C11:D11"/>
    <mergeCell ref="E11:F11"/>
    <mergeCell ref="G11:H11"/>
    <mergeCell ref="C12:D12"/>
    <mergeCell ref="E12:F12"/>
    <mergeCell ref="G12:H12"/>
  </mergeCells>
  <conditionalFormatting sqref="C3:H3">
    <cfRule type="expression" dxfId="89" priority="9" stopIfTrue="1">
      <formula>DAY(C3)&gt;8</formula>
    </cfRule>
  </conditionalFormatting>
  <conditionalFormatting sqref="C7:I8">
    <cfRule type="expression" dxfId="88" priority="8" stopIfTrue="1">
      <formula>AND(DAY(C7)&gt;=1,DAY(C7)&lt;=15)</formula>
    </cfRule>
  </conditionalFormatting>
  <conditionalFormatting sqref="C3:I8">
    <cfRule type="expression" dxfId="87" priority="10">
      <formula>VLOOKUP(DAY(C3),HausaufgabenTage,1,FALSE)=DAY(C3)</formula>
    </cfRule>
  </conditionalFormatting>
  <conditionalFormatting sqref="B13:I13 B15:I15 B17:I17 B19:I19 B21:I21 B23:I23 B25:I25 B27:I27 B29:I29 B31:I31">
    <cfRule type="expression" dxfId="86" priority="7">
      <formula>B13&lt;&gt;""</formula>
    </cfRule>
  </conditionalFormatting>
  <conditionalFormatting sqref="B12:I12 B14:I14 B16:I16 B18:I18 B20:I20 B22:I22 B24:I24 B26:I26 B28:I28 B30:I30">
    <cfRule type="expression" dxfId="85" priority="6">
      <formula>B12&lt;&gt;""</formula>
    </cfRule>
  </conditionalFormatting>
  <conditionalFormatting sqref="B13:I13 B15:I15 B17:I17 B19:I19 B21:I21 B23:I23 B25:I25 B27:I27 B29:I29">
    <cfRule type="expression" dxfId="84" priority="4">
      <formula>COLUMN(B12)&gt;=2</formula>
    </cfRule>
  </conditionalFormatting>
  <conditionalFormatting sqref="B12:I31">
    <cfRule type="expression" dxfId="83" priority="1">
      <formula>COLUMN(B12)&gt;2</formula>
    </cfRule>
  </conditionalFormatting>
  <dataValidations xWindow="95" yWindow="532" count="13">
    <dataValidation allowBlank="1" showInputMessage="1" showErrorMessage="1" prompt="Der Februarkalender hebt Einträge in der Aufgabenliste für den Monat automatisch hervor. Dunklere Schriftarten stellen Aufgaben dar. Hellere Schriftarten stellen Tage dar, die zum Vor- oder Folgemonat gehören." sqref="B2"/>
    <dataValidation allowBlank="1" showInputMessage="1" showErrorMessage="1" prompt="Automatisch aktualisiertes Kalenderjahr Um das Jahr zu ändern, aktualisieren Sie Zelle B1 auf dem Januar-Arbeitsblatt" sqref="B1"/>
    <dataValidation allowBlank="1" showInputMessage="1" showErrorMessage="1" prompt="Bereiten Sie auf diesem Arbeitsblatt einen Wochenzeitplan vor, und erstellen Sie eine Aufgabenliste. Aufgaben werden im monatlichen Kalender für das in Zelle B1 auf dem Januar-Arbeitsblatt eingegebene Jahr automatisch hervorgehoben." sqref="A1"/>
    <dataValidation allowBlank="1" showInputMessage="1" showErrorMessage="1" prompt="Die Zellen C2:I2 enthalten Wochentage." sqref="C2"/>
    <dataValidation allowBlank="1" showInputMessage="1" showErrorMessage="1" prompt="Wenn diese Zeile nicht die Zahl 1 enthält, handelt es sich um einen Tag aus einem Vormonat. Die Zellen C3:I8 enthalten Datumswerte für den aktuellen Monat." sqref="C3"/>
    <dataValidation allowBlank="1" showInputMessage="1" showErrorMessage="1" prompt="Wenn diese Zeile eine kleinere Zahl als die vorhergehende Zahl oder Zeile mit Zahlen enthält, dann enthält diese Zeile Datumswerte für den nächsten Kalendermonat." sqref="C8"/>
    <dataValidation allowBlank="1" showInputMessage="1" showErrorMessage="1" prompt="Geben Sie in dieser Zeile von Spalte B bis Spalte I die Uhrzeit ein." sqref="B12"/>
    <dataValidation allowBlank="1" showInputMessage="1" showErrorMessage="1" prompt="Geben Sie in dieser Zeile von Spalte B bis Spalte I den Kurs ein." sqref="B13"/>
    <dataValidation allowBlank="1" showInputMessage="1" showErrorMessage="1" prompt="Wochentage sind in dieser Spalte mit 6 Zeilen für Aufgaben für jeden gruppierten Wochentag im Monat gruppiert. Fügen Sie neue Zeilen ein, um weitere Aufgaben hinzuzufügen. Im Kalender auf der linken Seite werden Elemente hervorgehoben." sqref="J1"/>
    <dataValidation allowBlank="1" showInputMessage="1" showErrorMessage="1" prompt="Geben Sie in dieser Spalte die Aufgabendetails ein, die dem Wochentag in Spalte J und dem Tag in Spalte K für den Kalendermonat links entsprechen." sqref="L1"/>
    <dataValidation allowBlank="1" showInputMessage="1" showErrorMessage="1" prompt="Geben Sie den Tag im Monat für die Aufgabe ein, der dem Wochentag in Spalte J entspricht. Durch dieses Datum wird die Aufgabe im Kalender links hervorgehoben." sqref="K1"/>
    <dataValidation allowBlank="1" showInputMessage="1" showErrorMessage="1" prompt="Diese Zeile enthält Wochentage von Montag bis Freitag." sqref="B11"/>
    <dataValidation allowBlank="1" showInputMessage="1" showErrorMessage="1" prompt="Geben Sie die Uhrzeit für Ihren Kurs und darunter in einer neuen Zeile den Kursnamen für jeden Wochentag in den Spalten B bis I ein. Verfahren Sie in den nachfolgenden Zeilen für alle Kurse nach diesem Muster." sqref="B1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1" customWidth="1"/>
    <col min="2" max="2" width="20.625" style="14" customWidth="1"/>
    <col min="3" max="8" width="10.625" style="1" customWidth="1"/>
    <col min="9" max="9" width="20.625" style="1" customWidth="1"/>
    <col min="10" max="10" width="10.625" style="14" customWidth="1"/>
    <col min="11" max="11" width="10.625" style="2" customWidth="1"/>
    <col min="12" max="12" width="70.625" style="1" customWidth="1"/>
    <col min="13" max="13" width="2.625" customWidth="1"/>
  </cols>
  <sheetData>
    <row r="1" spans="1:12" ht="30" customHeight="1" x14ac:dyDescent="0.25">
      <c r="A1" s="14"/>
      <c r="B1" s="10">
        <f ca="1">KalenderJahr</f>
        <v>2017</v>
      </c>
      <c r="J1" s="41" t="s">
        <v>0</v>
      </c>
      <c r="K1" s="41" t="s">
        <v>23</v>
      </c>
      <c r="L1" s="42" t="s">
        <v>24</v>
      </c>
    </row>
    <row r="2" spans="1:12" ht="30" customHeight="1" x14ac:dyDescent="0.25">
      <c r="A2" s="11"/>
      <c r="B2" s="22" t="s">
        <v>28</v>
      </c>
      <c r="C2" s="6" t="s">
        <v>5</v>
      </c>
      <c r="D2" s="6" t="s">
        <v>13</v>
      </c>
      <c r="E2" s="6" t="s">
        <v>18</v>
      </c>
      <c r="F2" s="6" t="s">
        <v>19</v>
      </c>
      <c r="G2" s="6" t="s">
        <v>20</v>
      </c>
      <c r="H2" s="6" t="s">
        <v>21</v>
      </c>
      <c r="I2" s="6" t="s">
        <v>22</v>
      </c>
      <c r="J2" s="43" t="s">
        <v>5</v>
      </c>
      <c r="K2" s="44"/>
      <c r="L2" s="47"/>
    </row>
    <row r="3" spans="1:12" ht="30" customHeight="1" x14ac:dyDescent="0.25">
      <c r="A3" s="11"/>
      <c r="C3" s="5">
        <f ca="1">IF(DAY(MrzSo1)=1,MrzSo1-6,MrzSo1+1)</f>
        <v>42793</v>
      </c>
      <c r="D3" s="5">
        <f ca="1">IF(DAY(MrzSo1)=1,MrzSo1-5,MrzSo1+2)</f>
        <v>42794</v>
      </c>
      <c r="E3" s="5">
        <f ca="1">IF(DAY(MrzSo1)=1,MrzSo1-4,MrzSo1+3)</f>
        <v>42795</v>
      </c>
      <c r="F3" s="5">
        <f ca="1">IF(DAY(MrzSo1)=1,MrzSo1-3,MrzSo1+4)</f>
        <v>42796</v>
      </c>
      <c r="G3" s="5">
        <f ca="1">IF(DAY(MrzSo1)=1,MrzSo1-2,MrzSo1+5)</f>
        <v>42797</v>
      </c>
      <c r="H3" s="5">
        <f ca="1">IF(DAY(MrzSo1)=1,MrzSo1-1,MrzSo1+6)</f>
        <v>42798</v>
      </c>
      <c r="I3" s="5">
        <f ca="1">IF(DAY(MrzSo1)=1,MrzSo1,MrzSo1+7)</f>
        <v>42799</v>
      </c>
      <c r="J3" s="43"/>
      <c r="K3" s="44"/>
      <c r="L3" s="47"/>
    </row>
    <row r="4" spans="1:12" ht="30" customHeight="1" x14ac:dyDescent="0.25">
      <c r="A4" s="11"/>
      <c r="C4" s="5">
        <f ca="1">IF(DAY(MrzSo1)=1,MrzSo1+1,MrzSo1+8)</f>
        <v>42800</v>
      </c>
      <c r="D4" s="5">
        <f ca="1">IF(DAY(MrzSo1)=1,MrzSo1+2,MrzSo1+9)</f>
        <v>42801</v>
      </c>
      <c r="E4" s="5">
        <f ca="1">IF(DAY(MrzSo1)=1,MrzSo1+3,MrzSo1+10)</f>
        <v>42802</v>
      </c>
      <c r="F4" s="5">
        <f ca="1">IF(DAY(MrzSo1)=1,MrzSo1+4,MrzSo1+11)</f>
        <v>42803</v>
      </c>
      <c r="G4" s="5">
        <f ca="1">IF(DAY(MrzSo1)=1,MrzSo1+5,MrzSo1+12)</f>
        <v>42804</v>
      </c>
      <c r="H4" s="5">
        <f ca="1">IF(DAY(MrzSo1)=1,MrzSo1+6,MrzSo1+13)</f>
        <v>42805</v>
      </c>
      <c r="I4" s="5">
        <f ca="1">IF(DAY(MrzSo1)=1,MrzSo1+7,MrzSo1+14)</f>
        <v>42806</v>
      </c>
      <c r="J4" s="43"/>
      <c r="K4" s="44"/>
      <c r="L4" s="47"/>
    </row>
    <row r="5" spans="1:12" ht="30" customHeight="1" x14ac:dyDescent="0.25">
      <c r="A5" s="11"/>
      <c r="C5" s="5">
        <f ca="1">IF(DAY(MrzSo1)=1,MrzSo1+8,MrzSo1+15)</f>
        <v>42807</v>
      </c>
      <c r="D5" s="5">
        <f ca="1">IF(DAY(MrzSo1)=1,MrzSo1+9,MrzSo1+16)</f>
        <v>42808</v>
      </c>
      <c r="E5" s="5">
        <f ca="1">IF(DAY(MrzSo1)=1,MrzSo1+10,MrzSo1+17)</f>
        <v>42809</v>
      </c>
      <c r="F5" s="5">
        <f ca="1">IF(DAY(MrzSo1)=1,MrzSo1+11,MrzSo1+18)</f>
        <v>42810</v>
      </c>
      <c r="G5" s="5">
        <f ca="1">IF(DAY(MrzSo1)=1,MrzSo1+12,MrzSo1+19)</f>
        <v>42811</v>
      </c>
      <c r="H5" s="5">
        <f ca="1">IF(DAY(MrzSo1)=1,MrzSo1+13,MrzSo1+20)</f>
        <v>42812</v>
      </c>
      <c r="I5" s="5">
        <f ca="1">IF(DAY(MrzSo1)=1,MrzSo1+14,MrzSo1+21)</f>
        <v>42813</v>
      </c>
      <c r="J5" s="43"/>
      <c r="K5" s="44"/>
      <c r="L5" s="47"/>
    </row>
    <row r="6" spans="1:12" ht="30" customHeight="1" x14ac:dyDescent="0.25">
      <c r="A6" s="11"/>
      <c r="C6" s="5">
        <f ca="1">IF(DAY(MrzSo1)=1,MrzSo1+15,MrzSo1+22)</f>
        <v>42814</v>
      </c>
      <c r="D6" s="5">
        <f ca="1">IF(DAY(MrzSo1)=1,MrzSo1+16,MrzSo1+23)</f>
        <v>42815</v>
      </c>
      <c r="E6" s="5">
        <f ca="1">IF(DAY(MrzSo1)=1,MrzSo1+17,MrzSo1+24)</f>
        <v>42816</v>
      </c>
      <c r="F6" s="5">
        <f ca="1">IF(DAY(MrzSo1)=1,MrzSo1+18,MrzSo1+25)</f>
        <v>42817</v>
      </c>
      <c r="G6" s="5">
        <f ca="1">IF(DAY(MrzSo1)=1,MrzSo1+19,MrzSo1+26)</f>
        <v>42818</v>
      </c>
      <c r="H6" s="5">
        <f ca="1">IF(DAY(MrzSo1)=1,MrzSo1+20,MrzSo1+27)</f>
        <v>42819</v>
      </c>
      <c r="I6" s="5">
        <f ca="1">IF(DAY(MrzSo1)=1,MrzSo1+21,MrzSo1+28)</f>
        <v>42820</v>
      </c>
      <c r="J6" s="43"/>
      <c r="K6" s="44"/>
      <c r="L6" s="47"/>
    </row>
    <row r="7" spans="1:12" ht="30" customHeight="1" x14ac:dyDescent="0.25">
      <c r="A7" s="11"/>
      <c r="C7" s="5">
        <f ca="1">IF(DAY(MrzSo1)=1,MrzSo1+22,MrzSo1+29)</f>
        <v>42821</v>
      </c>
      <c r="D7" s="5">
        <f ca="1">IF(DAY(MrzSo1)=1,MrzSo1+23,MrzSo1+30)</f>
        <v>42822</v>
      </c>
      <c r="E7" s="5">
        <f ca="1">IF(DAY(MrzSo1)=1,MrzSo1+24,MrzSo1+31)</f>
        <v>42823</v>
      </c>
      <c r="F7" s="5">
        <f ca="1">IF(DAY(MrzSo1)=1,MrzSo1+25,MrzSo1+32)</f>
        <v>42824</v>
      </c>
      <c r="G7" s="5">
        <f ca="1">IF(DAY(MrzSo1)=1,MrzSo1+26,MrzSo1+33)</f>
        <v>42825</v>
      </c>
      <c r="H7" s="5">
        <f ca="1">IF(DAY(MrzSo1)=1,MrzSo1+27,MrzSo1+34)</f>
        <v>42826</v>
      </c>
      <c r="I7" s="5">
        <f ca="1">IF(DAY(MrzSo1)=1,MrzSo1+28,MrzSo1+35)</f>
        <v>42827</v>
      </c>
      <c r="J7" s="18"/>
      <c r="K7" s="17"/>
      <c r="L7" s="51"/>
    </row>
    <row r="8" spans="1:12" ht="30" customHeight="1" x14ac:dyDescent="0.25">
      <c r="A8" s="11"/>
      <c r="B8" s="16"/>
      <c r="C8" s="5">
        <f ca="1">IF(DAY(MrzSo1)=1,MrzSo1+29,MrzSo1+36)</f>
        <v>42828</v>
      </c>
      <c r="D8" s="5">
        <f ca="1">IF(DAY(MrzSo1)=1,MrzSo1+30,MrzSo1+37)</f>
        <v>42829</v>
      </c>
      <c r="E8" s="5">
        <f ca="1">IF(DAY(MrzSo1)=1,MrzSo1+31,MrzSo1+38)</f>
        <v>42830</v>
      </c>
      <c r="F8" s="5">
        <f ca="1">IF(DAY(MrzSo1)=1,MrzSo1+32,MrzSo1+39)</f>
        <v>42831</v>
      </c>
      <c r="G8" s="5">
        <f ca="1">IF(DAY(MrzSo1)=1,MrzSo1+33,MrzSo1+40)</f>
        <v>42832</v>
      </c>
      <c r="H8" s="5">
        <f ca="1">IF(DAY(MrzSo1)=1,MrzSo1+34,MrzSo1+41)</f>
        <v>42833</v>
      </c>
      <c r="I8" s="5">
        <f ca="1">IF(DAY(MrzSo1)=1,MrzSo1+35,MrzSo1+42)</f>
        <v>42834</v>
      </c>
      <c r="J8" s="43" t="s">
        <v>13</v>
      </c>
      <c r="K8" s="19"/>
      <c r="L8" s="47"/>
    </row>
    <row r="9" spans="1:12" ht="30" customHeight="1" x14ac:dyDescent="0.25">
      <c r="A9" s="11"/>
      <c r="C9" s="3"/>
      <c r="D9" s="3"/>
      <c r="E9" s="3"/>
      <c r="F9" s="3"/>
      <c r="G9" s="3"/>
      <c r="H9" s="3"/>
      <c r="I9" s="3"/>
      <c r="J9" s="43"/>
      <c r="K9" s="44"/>
      <c r="L9" s="47"/>
    </row>
    <row r="10" spans="1:12" ht="30" customHeight="1" x14ac:dyDescent="0.25">
      <c r="A10" s="11"/>
      <c r="B10" s="13" t="s">
        <v>4</v>
      </c>
      <c r="C10" s="8"/>
      <c r="D10" s="8"/>
      <c r="E10" s="8"/>
      <c r="F10" s="8"/>
      <c r="G10" s="8"/>
      <c r="H10" s="8"/>
      <c r="I10" s="8"/>
      <c r="J10" s="43"/>
      <c r="K10" s="44"/>
      <c r="L10" s="47"/>
    </row>
    <row r="11" spans="1:12" ht="30" customHeight="1" x14ac:dyDescent="0.25">
      <c r="A11" s="25" t="s">
        <v>0</v>
      </c>
      <c r="B11" s="24" t="s">
        <v>5</v>
      </c>
      <c r="C11" s="54" t="s">
        <v>13</v>
      </c>
      <c r="D11" s="55"/>
      <c r="E11" s="54" t="s">
        <v>18</v>
      </c>
      <c r="F11" s="55"/>
      <c r="G11" s="54" t="s">
        <v>19</v>
      </c>
      <c r="H11" s="55"/>
      <c r="I11" s="37" t="s">
        <v>20</v>
      </c>
      <c r="J11" s="43"/>
      <c r="K11" s="44"/>
      <c r="L11" s="47"/>
    </row>
    <row r="12" spans="1:12" ht="30" customHeight="1" x14ac:dyDescent="0.25">
      <c r="A12" s="25" t="s">
        <v>1</v>
      </c>
      <c r="B12" s="20" t="s">
        <v>6</v>
      </c>
      <c r="C12" s="57"/>
      <c r="D12" s="57"/>
      <c r="E12" s="57" t="s">
        <v>6</v>
      </c>
      <c r="F12" s="57"/>
      <c r="G12" s="57"/>
      <c r="H12" s="57"/>
      <c r="I12" s="21" t="s">
        <v>6</v>
      </c>
      <c r="J12" s="43"/>
      <c r="K12" s="44"/>
      <c r="L12" s="47"/>
    </row>
    <row r="13" spans="1:12" ht="30" customHeight="1" x14ac:dyDescent="0.25">
      <c r="A13" s="25" t="s">
        <v>2</v>
      </c>
      <c r="B13" s="26" t="s">
        <v>7</v>
      </c>
      <c r="C13" s="56"/>
      <c r="D13" s="56"/>
      <c r="E13" s="56" t="s">
        <v>7</v>
      </c>
      <c r="F13" s="56"/>
      <c r="G13" s="56"/>
      <c r="H13" s="56"/>
      <c r="I13" s="29" t="s">
        <v>7</v>
      </c>
      <c r="J13" s="18"/>
      <c r="K13" s="17"/>
      <c r="L13" s="51"/>
    </row>
    <row r="14" spans="1:12" ht="30" customHeight="1" x14ac:dyDescent="0.25">
      <c r="A14" s="25" t="s">
        <v>1</v>
      </c>
      <c r="B14" s="20"/>
      <c r="C14" s="57" t="s">
        <v>14</v>
      </c>
      <c r="D14" s="57"/>
      <c r="E14" s="57"/>
      <c r="F14" s="57"/>
      <c r="G14" s="57" t="s">
        <v>14</v>
      </c>
      <c r="H14" s="57"/>
      <c r="I14" s="21"/>
      <c r="J14" s="43" t="s">
        <v>18</v>
      </c>
      <c r="K14" s="19"/>
      <c r="L14" s="47"/>
    </row>
    <row r="15" spans="1:12" ht="30" customHeight="1" x14ac:dyDescent="0.25">
      <c r="A15" s="25" t="s">
        <v>2</v>
      </c>
      <c r="B15" s="26"/>
      <c r="C15" s="56" t="s">
        <v>15</v>
      </c>
      <c r="D15" s="56"/>
      <c r="E15" s="56"/>
      <c r="F15" s="56"/>
      <c r="G15" s="56" t="s">
        <v>15</v>
      </c>
      <c r="H15" s="56"/>
      <c r="I15" s="29"/>
      <c r="J15" s="43"/>
      <c r="K15" s="44"/>
      <c r="L15" s="47"/>
    </row>
    <row r="16" spans="1:12" ht="30" customHeight="1" x14ac:dyDescent="0.25">
      <c r="A16" s="25" t="s">
        <v>1</v>
      </c>
      <c r="B16" s="20" t="s">
        <v>8</v>
      </c>
      <c r="C16" s="57"/>
      <c r="D16" s="57"/>
      <c r="E16" s="57" t="s">
        <v>8</v>
      </c>
      <c r="F16" s="57"/>
      <c r="G16" s="57"/>
      <c r="H16" s="57"/>
      <c r="I16" s="23" t="s">
        <v>8</v>
      </c>
      <c r="J16" s="43"/>
      <c r="K16" s="44"/>
      <c r="L16" s="47"/>
    </row>
    <row r="17" spans="1:12" ht="30" customHeight="1" x14ac:dyDescent="0.25">
      <c r="A17" s="25" t="s">
        <v>2</v>
      </c>
      <c r="B17" s="26" t="s">
        <v>9</v>
      </c>
      <c r="C17" s="56"/>
      <c r="D17" s="56"/>
      <c r="E17" s="56" t="s">
        <v>9</v>
      </c>
      <c r="F17" s="56"/>
      <c r="G17" s="56"/>
      <c r="H17" s="56"/>
      <c r="I17" s="29" t="s">
        <v>9</v>
      </c>
      <c r="J17" s="43"/>
      <c r="K17" s="44"/>
      <c r="L17" s="47"/>
    </row>
    <row r="18" spans="1:12" ht="30" customHeight="1" x14ac:dyDescent="0.25">
      <c r="A18" s="25" t="s">
        <v>1</v>
      </c>
      <c r="B18" s="20"/>
      <c r="C18" s="57"/>
      <c r="D18" s="57"/>
      <c r="E18" s="57"/>
      <c r="F18" s="57"/>
      <c r="G18" s="57"/>
      <c r="H18" s="57"/>
      <c r="I18" s="21"/>
      <c r="J18" s="43"/>
      <c r="K18" s="44"/>
      <c r="L18" s="47"/>
    </row>
    <row r="19" spans="1:12" ht="30" customHeight="1" x14ac:dyDescent="0.25">
      <c r="A19" s="25" t="s">
        <v>2</v>
      </c>
      <c r="B19" s="26"/>
      <c r="C19" s="56"/>
      <c r="D19" s="56"/>
      <c r="E19" s="56"/>
      <c r="F19" s="56"/>
      <c r="G19" s="56"/>
      <c r="H19" s="56"/>
      <c r="I19" s="35"/>
      <c r="J19" s="18"/>
      <c r="K19" s="17"/>
      <c r="L19" s="52"/>
    </row>
    <row r="20" spans="1:12" ht="30" customHeight="1" x14ac:dyDescent="0.25">
      <c r="A20" s="25" t="s">
        <v>1</v>
      </c>
      <c r="B20" s="20"/>
      <c r="C20" s="57"/>
      <c r="D20" s="57"/>
      <c r="E20" s="57"/>
      <c r="F20" s="57"/>
      <c r="G20" s="57"/>
      <c r="H20" s="57"/>
      <c r="I20" s="21"/>
      <c r="J20" s="43" t="s">
        <v>19</v>
      </c>
      <c r="K20" s="19"/>
      <c r="L20" s="47"/>
    </row>
    <row r="21" spans="1:12" ht="30" customHeight="1" x14ac:dyDescent="0.25">
      <c r="A21" s="25" t="s">
        <v>2</v>
      </c>
      <c r="B21" s="26"/>
      <c r="C21" s="56"/>
      <c r="D21" s="56"/>
      <c r="E21" s="56"/>
      <c r="F21" s="56"/>
      <c r="G21" s="56"/>
      <c r="H21" s="56"/>
      <c r="I21" s="29"/>
      <c r="J21" s="43"/>
      <c r="K21" s="44"/>
      <c r="L21" s="47"/>
    </row>
    <row r="22" spans="1:12" ht="30" customHeight="1" x14ac:dyDescent="0.25">
      <c r="A22" s="25" t="s">
        <v>1</v>
      </c>
      <c r="B22" s="20"/>
      <c r="C22" s="57"/>
      <c r="D22" s="57"/>
      <c r="E22" s="57"/>
      <c r="F22" s="57"/>
      <c r="G22" s="57"/>
      <c r="H22" s="57"/>
      <c r="I22" s="21"/>
      <c r="J22" s="43"/>
      <c r="K22" s="44"/>
      <c r="L22" s="47"/>
    </row>
    <row r="23" spans="1:12" ht="30" customHeight="1" x14ac:dyDescent="0.25">
      <c r="A23" s="25" t="s">
        <v>2</v>
      </c>
      <c r="B23" s="26"/>
      <c r="C23" s="56"/>
      <c r="D23" s="56"/>
      <c r="E23" s="56"/>
      <c r="F23" s="56"/>
      <c r="G23" s="56"/>
      <c r="H23" s="56"/>
      <c r="I23" s="29"/>
      <c r="J23" s="43"/>
      <c r="K23" s="44"/>
      <c r="L23" s="47"/>
    </row>
    <row r="24" spans="1:12" ht="30" customHeight="1" x14ac:dyDescent="0.25">
      <c r="A24" s="25" t="s">
        <v>1</v>
      </c>
      <c r="B24" s="20" t="s">
        <v>10</v>
      </c>
      <c r="C24" s="57"/>
      <c r="D24" s="57"/>
      <c r="E24" s="57" t="s">
        <v>10</v>
      </c>
      <c r="F24" s="57"/>
      <c r="G24" s="57"/>
      <c r="H24" s="57"/>
      <c r="I24" s="21" t="s">
        <v>10</v>
      </c>
      <c r="J24" s="43"/>
      <c r="K24" s="44"/>
      <c r="L24" s="47"/>
    </row>
    <row r="25" spans="1:12" ht="30" customHeight="1" x14ac:dyDescent="0.25">
      <c r="A25" s="25" t="s">
        <v>2</v>
      </c>
      <c r="B25" s="26" t="s">
        <v>11</v>
      </c>
      <c r="C25" s="56"/>
      <c r="D25" s="56"/>
      <c r="E25" s="56" t="s">
        <v>11</v>
      </c>
      <c r="F25" s="56"/>
      <c r="G25" s="56"/>
      <c r="H25" s="56"/>
      <c r="I25" s="29" t="s">
        <v>11</v>
      </c>
      <c r="J25" s="18"/>
      <c r="K25" s="17"/>
      <c r="L25" s="52"/>
    </row>
    <row r="26" spans="1:12" ht="30" customHeight="1" x14ac:dyDescent="0.25">
      <c r="A26" s="25" t="s">
        <v>1</v>
      </c>
      <c r="B26" s="20"/>
      <c r="C26" s="57"/>
      <c r="D26" s="57"/>
      <c r="E26" s="57"/>
      <c r="F26" s="57"/>
      <c r="G26" s="57"/>
      <c r="H26" s="57"/>
      <c r="I26" s="21"/>
      <c r="J26" s="43" t="s">
        <v>20</v>
      </c>
      <c r="K26" s="19"/>
      <c r="L26" s="47"/>
    </row>
    <row r="27" spans="1:12" ht="30" customHeight="1" x14ac:dyDescent="0.25">
      <c r="A27" s="25" t="s">
        <v>2</v>
      </c>
      <c r="B27" s="26"/>
      <c r="C27" s="56"/>
      <c r="D27" s="56"/>
      <c r="E27" s="56"/>
      <c r="F27" s="56"/>
      <c r="G27" s="56"/>
      <c r="H27" s="56"/>
      <c r="I27" s="29"/>
      <c r="J27" s="43"/>
      <c r="K27" s="44"/>
      <c r="L27" s="47"/>
    </row>
    <row r="28" spans="1:12" ht="30" customHeight="1" x14ac:dyDescent="0.25">
      <c r="A28" s="25" t="s">
        <v>1</v>
      </c>
      <c r="B28" s="20"/>
      <c r="C28" s="57" t="s">
        <v>16</v>
      </c>
      <c r="D28" s="57"/>
      <c r="E28" s="57"/>
      <c r="F28" s="57"/>
      <c r="G28" s="57" t="s">
        <v>16</v>
      </c>
      <c r="H28" s="57"/>
      <c r="I28" s="21"/>
      <c r="J28" s="43"/>
      <c r="K28" s="44"/>
      <c r="L28" s="47"/>
    </row>
    <row r="29" spans="1:12" ht="30" customHeight="1" x14ac:dyDescent="0.25">
      <c r="A29" s="25" t="s">
        <v>2</v>
      </c>
      <c r="B29" s="26"/>
      <c r="C29" s="56" t="s">
        <v>17</v>
      </c>
      <c r="D29" s="56"/>
      <c r="E29" s="56"/>
      <c r="F29" s="56"/>
      <c r="G29" s="56" t="s">
        <v>17</v>
      </c>
      <c r="H29" s="56"/>
      <c r="I29" s="29"/>
      <c r="J29" s="43"/>
      <c r="K29" s="44"/>
      <c r="L29" s="47"/>
    </row>
    <row r="30" spans="1:12" ht="30" customHeight="1" x14ac:dyDescent="0.25">
      <c r="A30" s="25" t="s">
        <v>1</v>
      </c>
      <c r="B30" s="20"/>
      <c r="C30" s="57"/>
      <c r="D30" s="57"/>
      <c r="E30" s="57"/>
      <c r="F30" s="57"/>
      <c r="G30" s="57"/>
      <c r="H30" s="57"/>
      <c r="I30" s="21"/>
      <c r="J30" s="43"/>
      <c r="K30" s="44"/>
      <c r="L30" s="47"/>
    </row>
    <row r="31" spans="1:12" ht="30" customHeight="1" x14ac:dyDescent="0.25">
      <c r="A31" s="25" t="s">
        <v>2</v>
      </c>
      <c r="B31" s="27"/>
      <c r="C31" s="58"/>
      <c r="D31" s="58"/>
      <c r="E31" s="58"/>
      <c r="F31" s="58"/>
      <c r="G31" s="58"/>
      <c r="H31" s="58"/>
      <c r="I31" s="48"/>
      <c r="J31" s="43"/>
      <c r="K31" s="44"/>
      <c r="L31" s="46"/>
    </row>
  </sheetData>
  <mergeCells count="63">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conditionalFormatting sqref="C3:H3">
    <cfRule type="expression" dxfId="81" priority="6" stopIfTrue="1">
      <formula>DAY(C3)&gt;8</formula>
    </cfRule>
  </conditionalFormatting>
  <conditionalFormatting sqref="C7:I8">
    <cfRule type="expression" dxfId="80" priority="5" stopIfTrue="1">
      <formula>AND(DAY(C7)&gt;=1,DAY(C7)&lt;=15)</formula>
    </cfRule>
  </conditionalFormatting>
  <conditionalFormatting sqref="C3:I8">
    <cfRule type="expression" dxfId="79" priority="7">
      <formula>VLOOKUP(DAY(C3),HausaufgabenTage,1,FALSE)=DAY(C3)</formula>
    </cfRule>
  </conditionalFormatting>
  <conditionalFormatting sqref="B13:I13 B15:I15 B17:I17 B19:I19 B21:I21 B23:I23 B25:I25 B27:I27 B29:I29 B31:I31">
    <cfRule type="expression" dxfId="78" priority="4">
      <formula>B13&lt;&gt;""</formula>
    </cfRule>
  </conditionalFormatting>
  <conditionalFormatting sqref="B12:I12 B14:I14 B16:I16 B18:I18 B20:I20 B22:I22 B24:I24 B26:I26 B28:I28 B30:I30">
    <cfRule type="expression" dxfId="77" priority="3">
      <formula>B12&lt;&gt;""</formula>
    </cfRule>
  </conditionalFormatting>
  <conditionalFormatting sqref="B13:I13 B15:I15 B17:I17 B19:I19 B21:I21 B23:I23 B25:I25 B27:I27 B29:I29">
    <cfRule type="expression" dxfId="76" priority="2">
      <formula>COLUMN(B12)&gt;=2</formula>
    </cfRule>
  </conditionalFormatting>
  <conditionalFormatting sqref="B12:I31">
    <cfRule type="expression" dxfId="75" priority="1">
      <formula>COLUMN(B12)&gt;2</formula>
    </cfRule>
  </conditionalFormatting>
  <dataValidations count="13">
    <dataValidation allowBlank="1" showInputMessage="1" showErrorMessage="1" prompt="Geben Sie in dieser Zeile von Spalte B bis Spalte I den Kurs ein." sqref="B13"/>
    <dataValidation allowBlank="1" showInputMessage="1" showErrorMessage="1" prompt="Geben Sie in dieser Zeile von Spalte B bis Spalte I die Uhrzeit ein." sqref="B12"/>
    <dataValidation allowBlank="1" showInputMessage="1" showErrorMessage="1" prompt="Wenn diese Zeile eine kleinere Zahl als die vorhergehende Zahl oder Zeile mit Zahlen enthält, dann enthält diese Zeile Datumswerte für den nächsten Kalendermonat." sqref="C8"/>
    <dataValidation allowBlank="1" showInputMessage="1" showErrorMessage="1" prompt="Wenn diese Zeile nicht die Zahl 1 enthält, handelt es sich um einen Tag aus einem Vormonat. Die Zellen C3:I8 enthalten Datumswerte für den aktuellen Monat." sqref="C3"/>
    <dataValidation allowBlank="1" showInputMessage="1" showErrorMessage="1" prompt="Die Zellen C2:I2 enthalten Wochentage." sqref="C2"/>
    <dataValidation allowBlank="1" showInputMessage="1" showErrorMessage="1" prompt="Bereiten Sie auf diesem Arbeitsblatt einen Wochenzeitplan vor, und erstellen Sie eine Aufgabenliste. Aufgaben werden im monatlichen Kalender für das in Zelle B1 auf dem Januar-Arbeitsblatt eingegebene Jahr automatisch hervorgehoben." sqref="A1"/>
    <dataValidation allowBlank="1" showInputMessage="1" showErrorMessage="1" prompt="Automatisch aktualisiertes Kalenderjahr Um das Jahr zu ändern, aktualisieren Sie Zelle B1 auf dem Januar-Arbeitsblatt" sqref="B1"/>
    <dataValidation allowBlank="1" showInputMessage="1" showErrorMessage="1" prompt="Der Märzkalender hebt Einträge in der Aufgabenliste für den Monat automatisch hervor. Dunklere Schriftarten stellen Aufgaben dar. Hellere Schriftarten stellen Tage dar, die zum Vor- oder Folgemonat gehören." sqref="B2"/>
    <dataValidation allowBlank="1" showInputMessage="1" showErrorMessage="1" prompt="Wochentage sind in dieser Spalte mit 6 Zeilen für Aufgaben für jeden gruppierten Wochentag im Monat gruppiert. Fügen Sie neue Zeilen ein, um weitere Aufgaben hinzuzufügen. Im Kalender auf der linken Seite werden Elemente hervorgehoben." sqref="J1"/>
    <dataValidation allowBlank="1" showInputMessage="1" showErrorMessage="1" prompt="Geben Sie in dieser Spalte die Aufgabendetails ein, die dem Wochentag in Spalte J und dem Tag in Spalte K für den Kalendermonat links entsprechen." sqref="L1"/>
    <dataValidation allowBlank="1" showInputMessage="1" showErrorMessage="1" prompt="Geben Sie den Tag im Monat für die Aufgabe ein, der dem Wochentag in Spalte J entspricht. Durch dieses Datum wird die Aufgabe im Kalender links hervorgehoben." sqref="K1"/>
    <dataValidation allowBlank="1" showInputMessage="1" showErrorMessage="1" prompt="Diese Zeile enthält Wochentage von Montag bis Freitag." sqref="B11"/>
    <dataValidation allowBlank="1" showInputMessage="1" showErrorMessage="1" prompt="Geben Sie die Uhrzeit für Ihren Kurs und darunter in einer neuen Zeile den Kursnamen für jeden Wochentag in den Spalten B bis I ein. Verfahren Sie in den nachfolgenden Zeilen für alle Kurse nach diesem Muster." sqref="B1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31"/>
  <sheetViews>
    <sheetView showGridLines="0" zoomScaleNormal="100" zoomScalePageLayoutView="84" workbookViewId="0"/>
  </sheetViews>
  <sheetFormatPr defaultColWidth="8.625" defaultRowHeight="30" customHeight="1" x14ac:dyDescent="0.25"/>
  <cols>
    <col min="1" max="1" width="2.625" style="1" customWidth="1"/>
    <col min="2" max="2" width="20.625" style="14" customWidth="1"/>
    <col min="3" max="8" width="10.625" style="1" customWidth="1"/>
    <col min="9" max="9" width="20.625" style="1" customWidth="1"/>
    <col min="10" max="10" width="10.625" style="9" customWidth="1"/>
    <col min="11" max="11" width="10.625" style="2" customWidth="1"/>
    <col min="12" max="12" width="70.625" style="1" customWidth="1"/>
    <col min="13" max="13" width="2.625" customWidth="1"/>
  </cols>
  <sheetData>
    <row r="1" spans="1:12" ht="30" customHeight="1" x14ac:dyDescent="0.2">
      <c r="A1" s="14"/>
      <c r="B1" s="10">
        <f ca="1">KalenderJahr</f>
        <v>2017</v>
      </c>
      <c r="J1" s="41" t="s">
        <v>0</v>
      </c>
      <c r="K1" s="41" t="s">
        <v>23</v>
      </c>
      <c r="L1" s="42" t="s">
        <v>24</v>
      </c>
    </row>
    <row r="2" spans="1:12" ht="30" customHeight="1" x14ac:dyDescent="0.25">
      <c r="A2" s="11"/>
      <c r="B2" s="22" t="s">
        <v>29</v>
      </c>
      <c r="C2" s="6" t="s">
        <v>5</v>
      </c>
      <c r="D2" s="6" t="s">
        <v>13</v>
      </c>
      <c r="E2" s="6" t="s">
        <v>18</v>
      </c>
      <c r="F2" s="6" t="s">
        <v>19</v>
      </c>
      <c r="G2" s="6" t="s">
        <v>20</v>
      </c>
      <c r="H2" s="6" t="s">
        <v>21</v>
      </c>
      <c r="I2" s="6" t="s">
        <v>22</v>
      </c>
      <c r="J2" s="43" t="s">
        <v>5</v>
      </c>
      <c r="K2" s="44"/>
      <c r="L2" s="47"/>
    </row>
    <row r="3" spans="1:12" ht="30" customHeight="1" x14ac:dyDescent="0.25">
      <c r="A3" s="11"/>
      <c r="C3" s="5">
        <f ca="1">IF(DAY(AprSo1)=1,AprSo1-6,AprSo1+1)</f>
        <v>42821</v>
      </c>
      <c r="D3" s="5">
        <f ca="1">IF(DAY(AprSo1)=1,AprSo1-5,AprSo1+2)</f>
        <v>42822</v>
      </c>
      <c r="E3" s="5">
        <f ca="1">IF(DAY(AprSo1)=1,AprSo1-4,AprSo1+3)</f>
        <v>42823</v>
      </c>
      <c r="F3" s="5">
        <f ca="1">IF(DAY(AprSo1)=1,AprSo1-3,AprSo1+4)</f>
        <v>42824</v>
      </c>
      <c r="G3" s="5">
        <f ca="1">IF(DAY(AprSo1)=1,AprSo1-2,AprSo1+5)</f>
        <v>42825</v>
      </c>
      <c r="H3" s="5">
        <f ca="1">IF(DAY(AprSo1)=1,AprSo1-1,AprSo1+6)</f>
        <v>42826</v>
      </c>
      <c r="I3" s="5">
        <f ca="1">IF(DAY(AprSo1)=1,AprSo1,AprSo1+7)</f>
        <v>42827</v>
      </c>
      <c r="J3" s="43"/>
      <c r="K3" s="44"/>
      <c r="L3" s="47"/>
    </row>
    <row r="4" spans="1:12" ht="30" customHeight="1" x14ac:dyDescent="0.25">
      <c r="A4" s="11"/>
      <c r="C4" s="5">
        <f ca="1">IF(DAY(AprSo1)=1,AprSo1+1,AprSo1+8)</f>
        <v>42828</v>
      </c>
      <c r="D4" s="5">
        <f ca="1">IF(DAY(AprSo1)=1,AprSo1+2,AprSo1+9)</f>
        <v>42829</v>
      </c>
      <c r="E4" s="5">
        <f ca="1">IF(DAY(AprSo1)=1,AprSo1+3,AprSo1+10)</f>
        <v>42830</v>
      </c>
      <c r="F4" s="5">
        <f ca="1">IF(DAY(AprSo1)=1,AprSo1+4,AprSo1+11)</f>
        <v>42831</v>
      </c>
      <c r="G4" s="5">
        <f ca="1">IF(DAY(AprSo1)=1,AprSo1+5,AprSo1+12)</f>
        <v>42832</v>
      </c>
      <c r="H4" s="5">
        <f ca="1">IF(DAY(AprSo1)=1,AprSo1+6,AprSo1+13)</f>
        <v>42833</v>
      </c>
      <c r="I4" s="5">
        <f ca="1">IF(DAY(AprSo1)=1,AprSo1+7,AprSo1+14)</f>
        <v>42834</v>
      </c>
      <c r="J4" s="43"/>
      <c r="K4" s="44"/>
      <c r="L4" s="47"/>
    </row>
    <row r="5" spans="1:12" ht="30" customHeight="1" x14ac:dyDescent="0.25">
      <c r="A5" s="11"/>
      <c r="C5" s="5">
        <f ca="1">IF(DAY(AprSo1)=1,AprSo1+8,AprSo1+15)</f>
        <v>42835</v>
      </c>
      <c r="D5" s="5">
        <f ca="1">IF(DAY(AprSo1)=1,AprSo1+9,AprSo1+16)</f>
        <v>42836</v>
      </c>
      <c r="E5" s="5">
        <f ca="1">IF(DAY(AprSo1)=1,AprSo1+10,AprSo1+17)</f>
        <v>42837</v>
      </c>
      <c r="F5" s="5">
        <f ca="1">IF(DAY(AprSo1)=1,AprSo1+11,AprSo1+18)</f>
        <v>42838</v>
      </c>
      <c r="G5" s="5">
        <f ca="1">IF(DAY(AprSo1)=1,AprSo1+12,AprSo1+19)</f>
        <v>42839</v>
      </c>
      <c r="H5" s="5">
        <f ca="1">IF(DAY(AprSo1)=1,AprSo1+13,AprSo1+20)</f>
        <v>42840</v>
      </c>
      <c r="I5" s="5">
        <f ca="1">IF(DAY(AprSo1)=1,AprSo1+14,AprSo1+21)</f>
        <v>42841</v>
      </c>
      <c r="J5" s="43"/>
      <c r="K5" s="44"/>
      <c r="L5" s="47"/>
    </row>
    <row r="6" spans="1:12" ht="30" customHeight="1" x14ac:dyDescent="0.25">
      <c r="A6" s="11"/>
      <c r="C6" s="5">
        <f ca="1">IF(DAY(AprSo1)=1,AprSo1+15,AprSo1+22)</f>
        <v>42842</v>
      </c>
      <c r="D6" s="5">
        <f ca="1">IF(DAY(AprSo1)=1,AprSo1+16,AprSo1+23)</f>
        <v>42843</v>
      </c>
      <c r="E6" s="5">
        <f ca="1">IF(DAY(AprSo1)=1,AprSo1+17,AprSo1+24)</f>
        <v>42844</v>
      </c>
      <c r="F6" s="5">
        <f ca="1">IF(DAY(AprSo1)=1,AprSo1+18,AprSo1+25)</f>
        <v>42845</v>
      </c>
      <c r="G6" s="5">
        <f ca="1">IF(DAY(AprSo1)=1,AprSo1+19,AprSo1+26)</f>
        <v>42846</v>
      </c>
      <c r="H6" s="5">
        <f ca="1">IF(DAY(AprSo1)=1,AprSo1+20,AprSo1+27)</f>
        <v>42847</v>
      </c>
      <c r="I6" s="5">
        <f ca="1">IF(DAY(AprSo1)=1,AprSo1+21,AprSo1+28)</f>
        <v>42848</v>
      </c>
      <c r="J6" s="43"/>
      <c r="K6" s="44"/>
      <c r="L6" s="47"/>
    </row>
    <row r="7" spans="1:12" ht="30" customHeight="1" x14ac:dyDescent="0.25">
      <c r="A7" s="11"/>
      <c r="C7" s="5">
        <f ca="1">IF(DAY(AprSo1)=1,AprSo1+22,AprSo1+29)</f>
        <v>42849</v>
      </c>
      <c r="D7" s="5">
        <f ca="1">IF(DAY(AprSo1)=1,AprSo1+23,AprSo1+30)</f>
        <v>42850</v>
      </c>
      <c r="E7" s="5">
        <f ca="1">IF(DAY(AprSo1)=1,AprSo1+24,AprSo1+31)</f>
        <v>42851</v>
      </c>
      <c r="F7" s="5">
        <f ca="1">IF(DAY(AprSo1)=1,AprSo1+25,AprSo1+32)</f>
        <v>42852</v>
      </c>
      <c r="G7" s="5">
        <f ca="1">IF(DAY(AprSo1)=1,AprSo1+26,AprSo1+33)</f>
        <v>42853</v>
      </c>
      <c r="H7" s="5">
        <f ca="1">IF(DAY(AprSo1)=1,AprSo1+27,AprSo1+34)</f>
        <v>42854</v>
      </c>
      <c r="I7" s="5">
        <f ca="1">IF(DAY(AprSo1)=1,AprSo1+28,AprSo1+35)</f>
        <v>42855</v>
      </c>
      <c r="J7" s="18"/>
      <c r="K7" s="17"/>
      <c r="L7" s="51"/>
    </row>
    <row r="8" spans="1:12" ht="30" customHeight="1" x14ac:dyDescent="0.25">
      <c r="A8" s="11"/>
      <c r="B8" s="16"/>
      <c r="C8" s="5">
        <f ca="1">IF(DAY(AprSo1)=1,AprSo1+29,AprSo1+36)</f>
        <v>42856</v>
      </c>
      <c r="D8" s="5">
        <f ca="1">IF(DAY(AprSo1)=1,AprSo1+30,AprSo1+37)</f>
        <v>42857</v>
      </c>
      <c r="E8" s="5">
        <f ca="1">IF(DAY(AprSo1)=1,AprSo1+31,AprSo1+38)</f>
        <v>42858</v>
      </c>
      <c r="F8" s="5">
        <f ca="1">IF(DAY(AprSo1)=1,AprSo1+32,AprSo1+39)</f>
        <v>42859</v>
      </c>
      <c r="G8" s="5">
        <f ca="1">IF(DAY(AprSo1)=1,AprSo1+33,AprSo1+40)</f>
        <v>42860</v>
      </c>
      <c r="H8" s="5">
        <f ca="1">IF(DAY(AprSo1)=1,AprSo1+34,AprSo1+41)</f>
        <v>42861</v>
      </c>
      <c r="I8" s="5">
        <f ca="1">IF(DAY(AprSo1)=1,AprSo1+35,AprSo1+42)</f>
        <v>42862</v>
      </c>
      <c r="J8" s="43" t="s">
        <v>13</v>
      </c>
      <c r="K8" s="19"/>
      <c r="L8" s="47"/>
    </row>
    <row r="9" spans="1:12" ht="30" customHeight="1" x14ac:dyDescent="0.25">
      <c r="A9" s="11"/>
      <c r="C9" s="3"/>
      <c r="D9" s="3"/>
      <c r="E9" s="3"/>
      <c r="F9" s="3"/>
      <c r="G9" s="3"/>
      <c r="H9" s="3"/>
      <c r="I9" s="3"/>
      <c r="J9" s="43"/>
      <c r="K9" s="44"/>
      <c r="L9" s="47"/>
    </row>
    <row r="10" spans="1:12" ht="30" customHeight="1" x14ac:dyDescent="0.25">
      <c r="A10" s="11"/>
      <c r="B10" s="13" t="s">
        <v>4</v>
      </c>
      <c r="C10" s="8"/>
      <c r="D10" s="8"/>
      <c r="E10" s="8"/>
      <c r="F10" s="8"/>
      <c r="G10" s="8"/>
      <c r="H10" s="8"/>
      <c r="I10" s="8"/>
      <c r="J10" s="43"/>
      <c r="K10" s="44"/>
      <c r="L10" s="47"/>
    </row>
    <row r="11" spans="1:12" ht="30" customHeight="1" x14ac:dyDescent="0.25">
      <c r="A11" s="25" t="s">
        <v>0</v>
      </c>
      <c r="B11" s="24" t="s">
        <v>5</v>
      </c>
      <c r="C11" s="54" t="s">
        <v>13</v>
      </c>
      <c r="D11" s="55"/>
      <c r="E11" s="54" t="s">
        <v>18</v>
      </c>
      <c r="F11" s="55"/>
      <c r="G11" s="54" t="s">
        <v>19</v>
      </c>
      <c r="H11" s="55"/>
      <c r="I11" s="37" t="s">
        <v>20</v>
      </c>
      <c r="J11" s="43"/>
      <c r="K11" s="44"/>
      <c r="L11" s="47"/>
    </row>
    <row r="12" spans="1:12" ht="30" customHeight="1" x14ac:dyDescent="0.25">
      <c r="A12" s="25" t="s">
        <v>1</v>
      </c>
      <c r="B12" s="20" t="s">
        <v>6</v>
      </c>
      <c r="C12" s="57"/>
      <c r="D12" s="57"/>
      <c r="E12" s="57" t="s">
        <v>6</v>
      </c>
      <c r="F12" s="57"/>
      <c r="G12" s="57"/>
      <c r="H12" s="57"/>
      <c r="I12" s="21" t="s">
        <v>6</v>
      </c>
      <c r="J12" s="43"/>
      <c r="K12" s="44"/>
      <c r="L12" s="47"/>
    </row>
    <row r="13" spans="1:12" ht="30" customHeight="1" x14ac:dyDescent="0.25">
      <c r="A13" s="25" t="s">
        <v>2</v>
      </c>
      <c r="B13" s="26" t="s">
        <v>7</v>
      </c>
      <c r="C13" s="56"/>
      <c r="D13" s="56"/>
      <c r="E13" s="56" t="s">
        <v>7</v>
      </c>
      <c r="F13" s="56"/>
      <c r="G13" s="56"/>
      <c r="H13" s="56"/>
      <c r="I13" s="29" t="s">
        <v>7</v>
      </c>
      <c r="J13" s="18"/>
      <c r="K13" s="17"/>
      <c r="L13" s="51"/>
    </row>
    <row r="14" spans="1:12" ht="30" customHeight="1" x14ac:dyDescent="0.25">
      <c r="A14" s="25" t="s">
        <v>1</v>
      </c>
      <c r="B14" s="20"/>
      <c r="C14" s="57" t="s">
        <v>14</v>
      </c>
      <c r="D14" s="57"/>
      <c r="E14" s="57"/>
      <c r="F14" s="57"/>
      <c r="G14" s="57" t="s">
        <v>14</v>
      </c>
      <c r="H14" s="57"/>
      <c r="I14" s="21"/>
      <c r="J14" s="43" t="s">
        <v>18</v>
      </c>
      <c r="K14" s="19"/>
      <c r="L14" s="47"/>
    </row>
    <row r="15" spans="1:12" ht="30" customHeight="1" x14ac:dyDescent="0.25">
      <c r="A15" s="25" t="s">
        <v>2</v>
      </c>
      <c r="B15" s="26"/>
      <c r="C15" s="56" t="s">
        <v>15</v>
      </c>
      <c r="D15" s="56"/>
      <c r="E15" s="56"/>
      <c r="F15" s="56"/>
      <c r="G15" s="56" t="s">
        <v>15</v>
      </c>
      <c r="H15" s="56"/>
      <c r="I15" s="29"/>
      <c r="J15" s="43"/>
      <c r="K15" s="44"/>
      <c r="L15" s="47"/>
    </row>
    <row r="16" spans="1:12" ht="30" customHeight="1" x14ac:dyDescent="0.25">
      <c r="A16" s="25" t="s">
        <v>1</v>
      </c>
      <c r="B16" s="20" t="s">
        <v>8</v>
      </c>
      <c r="C16" s="57"/>
      <c r="D16" s="57"/>
      <c r="E16" s="57" t="s">
        <v>8</v>
      </c>
      <c r="F16" s="57"/>
      <c r="G16" s="57"/>
      <c r="H16" s="57"/>
      <c r="I16" s="23" t="s">
        <v>8</v>
      </c>
      <c r="J16" s="43"/>
      <c r="K16" s="44"/>
      <c r="L16" s="47"/>
    </row>
    <row r="17" spans="1:12" ht="30" customHeight="1" x14ac:dyDescent="0.25">
      <c r="A17" s="25" t="s">
        <v>2</v>
      </c>
      <c r="B17" s="26" t="s">
        <v>9</v>
      </c>
      <c r="C17" s="56"/>
      <c r="D17" s="56"/>
      <c r="E17" s="56" t="s">
        <v>9</v>
      </c>
      <c r="F17" s="56"/>
      <c r="G17" s="56"/>
      <c r="H17" s="56"/>
      <c r="I17" s="29" t="s">
        <v>9</v>
      </c>
      <c r="J17" s="43"/>
      <c r="K17" s="44"/>
      <c r="L17" s="47"/>
    </row>
    <row r="18" spans="1:12" ht="30" customHeight="1" x14ac:dyDescent="0.25">
      <c r="A18" s="25" t="s">
        <v>1</v>
      </c>
      <c r="B18" s="20"/>
      <c r="C18" s="57"/>
      <c r="D18" s="57"/>
      <c r="E18" s="57"/>
      <c r="F18" s="57"/>
      <c r="G18" s="57"/>
      <c r="H18" s="57"/>
      <c r="I18" s="21"/>
      <c r="J18" s="43"/>
      <c r="K18" s="44"/>
      <c r="L18" s="47"/>
    </row>
    <row r="19" spans="1:12" ht="30" customHeight="1" x14ac:dyDescent="0.25">
      <c r="A19" s="25" t="s">
        <v>2</v>
      </c>
      <c r="B19" s="26"/>
      <c r="C19" s="56"/>
      <c r="D19" s="56"/>
      <c r="E19" s="56"/>
      <c r="F19" s="56"/>
      <c r="G19" s="56"/>
      <c r="H19" s="56"/>
      <c r="I19" s="35"/>
      <c r="J19" s="18"/>
      <c r="K19" s="17"/>
      <c r="L19" s="52"/>
    </row>
    <row r="20" spans="1:12" ht="30" customHeight="1" x14ac:dyDescent="0.25">
      <c r="A20" s="25" t="s">
        <v>1</v>
      </c>
      <c r="B20" s="20"/>
      <c r="C20" s="57"/>
      <c r="D20" s="57"/>
      <c r="E20" s="57"/>
      <c r="F20" s="57"/>
      <c r="G20" s="57"/>
      <c r="H20" s="57"/>
      <c r="I20" s="21"/>
      <c r="J20" s="43" t="s">
        <v>19</v>
      </c>
      <c r="K20" s="19"/>
      <c r="L20" s="47"/>
    </row>
    <row r="21" spans="1:12" ht="30" customHeight="1" x14ac:dyDescent="0.25">
      <c r="A21" s="25" t="s">
        <v>2</v>
      </c>
      <c r="B21" s="26"/>
      <c r="C21" s="56"/>
      <c r="D21" s="56"/>
      <c r="E21" s="56"/>
      <c r="F21" s="56"/>
      <c r="G21" s="56"/>
      <c r="H21" s="56"/>
      <c r="I21" s="29"/>
      <c r="J21" s="43"/>
      <c r="K21" s="44"/>
      <c r="L21" s="47"/>
    </row>
    <row r="22" spans="1:12" ht="30" customHeight="1" x14ac:dyDescent="0.25">
      <c r="A22" s="25" t="s">
        <v>1</v>
      </c>
      <c r="B22" s="20"/>
      <c r="C22" s="57"/>
      <c r="D22" s="57"/>
      <c r="E22" s="57"/>
      <c r="F22" s="57"/>
      <c r="G22" s="57"/>
      <c r="H22" s="57"/>
      <c r="I22" s="21"/>
      <c r="J22" s="43"/>
      <c r="K22" s="44"/>
      <c r="L22" s="47"/>
    </row>
    <row r="23" spans="1:12" ht="30" customHeight="1" x14ac:dyDescent="0.25">
      <c r="A23" s="25" t="s">
        <v>2</v>
      </c>
      <c r="B23" s="26"/>
      <c r="C23" s="56"/>
      <c r="D23" s="56"/>
      <c r="E23" s="56"/>
      <c r="F23" s="56"/>
      <c r="G23" s="56"/>
      <c r="H23" s="56"/>
      <c r="I23" s="29"/>
      <c r="J23" s="43"/>
      <c r="K23" s="44"/>
      <c r="L23" s="47"/>
    </row>
    <row r="24" spans="1:12" ht="30" customHeight="1" x14ac:dyDescent="0.25">
      <c r="A24" s="25" t="s">
        <v>1</v>
      </c>
      <c r="B24" s="20" t="s">
        <v>10</v>
      </c>
      <c r="C24" s="57"/>
      <c r="D24" s="57"/>
      <c r="E24" s="57" t="s">
        <v>10</v>
      </c>
      <c r="F24" s="57"/>
      <c r="G24" s="57"/>
      <c r="H24" s="57"/>
      <c r="I24" s="21" t="s">
        <v>10</v>
      </c>
      <c r="J24" s="43"/>
      <c r="K24" s="44"/>
      <c r="L24" s="47"/>
    </row>
    <row r="25" spans="1:12" ht="30" customHeight="1" x14ac:dyDescent="0.25">
      <c r="A25" s="25" t="s">
        <v>2</v>
      </c>
      <c r="B25" s="26" t="s">
        <v>11</v>
      </c>
      <c r="C25" s="56"/>
      <c r="D25" s="56"/>
      <c r="E25" s="56" t="s">
        <v>11</v>
      </c>
      <c r="F25" s="56"/>
      <c r="G25" s="56"/>
      <c r="H25" s="56"/>
      <c r="I25" s="29" t="s">
        <v>11</v>
      </c>
      <c r="J25" s="18"/>
      <c r="K25" s="17"/>
      <c r="L25" s="52"/>
    </row>
    <row r="26" spans="1:12" ht="30" customHeight="1" x14ac:dyDescent="0.25">
      <c r="A26" s="25" t="s">
        <v>1</v>
      </c>
      <c r="B26" s="20"/>
      <c r="C26" s="57"/>
      <c r="D26" s="57"/>
      <c r="E26" s="57"/>
      <c r="F26" s="57"/>
      <c r="G26" s="57"/>
      <c r="H26" s="57"/>
      <c r="I26" s="21"/>
      <c r="J26" s="43" t="s">
        <v>20</v>
      </c>
      <c r="K26" s="19"/>
      <c r="L26" s="47" t="s">
        <v>30</v>
      </c>
    </row>
    <row r="27" spans="1:12" ht="30" customHeight="1" x14ac:dyDescent="0.25">
      <c r="A27" s="25" t="s">
        <v>2</v>
      </c>
      <c r="B27" s="26"/>
      <c r="C27" s="56"/>
      <c r="D27" s="56"/>
      <c r="E27" s="56"/>
      <c r="F27" s="56"/>
      <c r="G27" s="56"/>
      <c r="H27" s="56"/>
      <c r="I27" s="29"/>
      <c r="J27" s="43"/>
      <c r="K27" s="44"/>
      <c r="L27" s="47"/>
    </row>
    <row r="28" spans="1:12" ht="30" customHeight="1" x14ac:dyDescent="0.25">
      <c r="A28" s="25" t="s">
        <v>1</v>
      </c>
      <c r="B28" s="20"/>
      <c r="C28" s="57" t="s">
        <v>16</v>
      </c>
      <c r="D28" s="57"/>
      <c r="E28" s="57"/>
      <c r="F28" s="57"/>
      <c r="G28" s="57" t="s">
        <v>16</v>
      </c>
      <c r="H28" s="57"/>
      <c r="I28" s="21"/>
      <c r="J28" s="43"/>
      <c r="K28" s="44"/>
      <c r="L28" s="47"/>
    </row>
    <row r="29" spans="1:12" ht="30" customHeight="1" x14ac:dyDescent="0.25">
      <c r="A29" s="25" t="s">
        <v>2</v>
      </c>
      <c r="B29" s="26"/>
      <c r="C29" s="56" t="s">
        <v>17</v>
      </c>
      <c r="D29" s="56"/>
      <c r="E29" s="56"/>
      <c r="F29" s="56"/>
      <c r="G29" s="56" t="s">
        <v>17</v>
      </c>
      <c r="H29" s="56"/>
      <c r="I29" s="29"/>
      <c r="J29" s="43"/>
      <c r="K29" s="44"/>
      <c r="L29" s="47"/>
    </row>
    <row r="30" spans="1:12" ht="30" customHeight="1" x14ac:dyDescent="0.25">
      <c r="A30" s="25" t="s">
        <v>1</v>
      </c>
      <c r="B30" s="20"/>
      <c r="C30" s="57"/>
      <c r="D30" s="57"/>
      <c r="E30" s="57"/>
      <c r="F30" s="57"/>
      <c r="G30" s="57"/>
      <c r="H30" s="57"/>
      <c r="I30" s="21"/>
      <c r="J30" s="43"/>
      <c r="K30" s="44"/>
      <c r="L30" s="47"/>
    </row>
    <row r="31" spans="1:12" ht="30" customHeight="1" x14ac:dyDescent="0.25">
      <c r="A31" s="25" t="s">
        <v>2</v>
      </c>
      <c r="B31" s="27"/>
      <c r="C31" s="58"/>
      <c r="D31" s="58"/>
      <c r="E31" s="58"/>
      <c r="F31" s="58"/>
      <c r="G31" s="58"/>
      <c r="H31" s="58"/>
      <c r="I31" s="48"/>
      <c r="J31" s="43"/>
      <c r="K31" s="44"/>
      <c r="L31" s="46"/>
    </row>
  </sheetData>
  <mergeCells count="63">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conditionalFormatting sqref="C3:H3">
    <cfRule type="expression" dxfId="73" priority="6" stopIfTrue="1">
      <formula>DAY(C3)&gt;8</formula>
    </cfRule>
  </conditionalFormatting>
  <conditionalFormatting sqref="C7:I8">
    <cfRule type="expression" dxfId="72" priority="5" stopIfTrue="1">
      <formula>AND(DAY(C7)&gt;=1,DAY(C7)&lt;=15)</formula>
    </cfRule>
  </conditionalFormatting>
  <conditionalFormatting sqref="C3:I8">
    <cfRule type="expression" dxfId="71" priority="7">
      <formula>VLOOKUP(DAY(C3),HausaufgabenTage,1,FALSE)=DAY(C3)</formula>
    </cfRule>
  </conditionalFormatting>
  <conditionalFormatting sqref="B13:I13 B15:I15 B17:I17 B19:I19 B21:I21 B23:I23 B25:I25 B27:I27 B29:I29 B31:I31">
    <cfRule type="expression" dxfId="70" priority="4">
      <formula>B13&lt;&gt;""</formula>
    </cfRule>
  </conditionalFormatting>
  <conditionalFormatting sqref="B12:I12 B14:I14 B16:I16 B18:I18 B20:I20 B22:I22 B24:I24 B26:I26 B28:I28 B30:I30">
    <cfRule type="expression" dxfId="69" priority="3">
      <formula>B12&lt;&gt;""</formula>
    </cfRule>
  </conditionalFormatting>
  <conditionalFormatting sqref="B13:I13 B15:I15 B17:I17 B19:I19 B21:I21 B23:I23 B25:I25 B27:I27 B29:I29">
    <cfRule type="expression" dxfId="68" priority="2">
      <formula>COLUMN(B12)&gt;=2</formula>
    </cfRule>
  </conditionalFormatting>
  <conditionalFormatting sqref="B12:I31">
    <cfRule type="expression" dxfId="67" priority="1">
      <formula>COLUMN(B12)&gt;2</formula>
    </cfRule>
  </conditionalFormatting>
  <dataValidations xWindow="209" yWindow="929" count="13">
    <dataValidation allowBlank="1" showInputMessage="1" showErrorMessage="1" prompt="Der Aprilkalender hebt Einträge in der Aufgabenliste für den Monat automatisch hervor. Dunklere Schriftarten stellen Aufgaben dar. Hellere Schriftarten stellen Tage dar, die zum Vor- oder Folgemonat gehören." sqref="B2"/>
    <dataValidation allowBlank="1" showInputMessage="1" showErrorMessage="1" prompt="Automatisch aktualisiertes Kalenderjahr Um das Jahr zu ändern, aktualisieren Sie Zelle B1 auf dem Januar-Arbeitsblatt" sqref="B1"/>
    <dataValidation allowBlank="1" showInputMessage="1" showErrorMessage="1" prompt="Bereiten Sie auf diesem Arbeitsblatt einen Wochenzeitplan vor, und erstellen Sie eine Aufgabenliste. Aufgaben werden im monatlichen Kalender für das in Zelle B1 auf dem Januar-Arbeitsblatt eingegebene Jahr automatisch hervorgehoben." sqref="A1"/>
    <dataValidation allowBlank="1" showInputMessage="1" showErrorMessage="1" prompt="Die Zellen C2:I2 enthalten Wochentage." sqref="C2"/>
    <dataValidation allowBlank="1" showInputMessage="1" showErrorMessage="1" prompt="Wenn diese Zeile nicht die Zahl 1 enthält, handelt es sich um einen Tag aus einem Vormonat. Die Zellen C3:I8 enthalten Datumswerte für den aktuellen Monat." sqref="C3"/>
    <dataValidation allowBlank="1" showInputMessage="1" showErrorMessage="1" prompt="Wenn diese Zeile eine kleinere Zahl als die vorhergehende Zahl oder Zeile mit Zahlen enthält, dann enthält diese Zeile Datumswerte für den nächsten Kalendermonat." sqref="C8"/>
    <dataValidation allowBlank="1" showInputMessage="1" showErrorMessage="1" prompt="Geben Sie in dieser Zeile von Spalte B bis Spalte I die Uhrzeit ein." sqref="B12"/>
    <dataValidation allowBlank="1" showInputMessage="1" showErrorMessage="1" prompt="Geben Sie in dieser Zeile von Spalte B bis Spalte I den Kurs ein." sqref="B13"/>
    <dataValidation allowBlank="1" showInputMessage="1" showErrorMessage="1" prompt="Wochentage sind in dieser Spalte mit 6 Zeilen für Aufgaben für jeden gruppierten Wochentag im Monat gruppiert. Fügen Sie neue Zeilen ein, um weitere Aufgaben hinzuzufügen. Im Kalender auf der linken Seite werden Elemente hervorgehoben." sqref="J1"/>
    <dataValidation allowBlank="1" showInputMessage="1" showErrorMessage="1" prompt="Geben Sie in dieser Spalte die Aufgabendetails ein, die dem Wochentag in Spalte J und dem Tag in Spalte K für den Kalendermonat links entsprechen." sqref="L1"/>
    <dataValidation allowBlank="1" showInputMessage="1" showErrorMessage="1" prompt="Geben Sie den Tag im Monat für die Aufgabe ein, der dem Wochentag in Spalte J entspricht. Durch dieses Datum wird die Aufgabe im Kalender links hervorgehoben." sqref="K1"/>
    <dataValidation allowBlank="1" showInputMessage="1" showErrorMessage="1" prompt="Diese Zeile enthält Wochentage von Montag bis Freitag." sqref="B11"/>
    <dataValidation allowBlank="1" showInputMessage="1" showErrorMessage="1" prompt="Geben Sie die Uhrzeit für Ihren Kurs und darunter in einer neuen Zeile den Kursnamen für jeden Wochentag in den Spalten B bis I ein. Verfahren Sie in den nachfolgenden Zeilen für alle Kurse nach diesem Muster." sqref="B1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1" customWidth="1"/>
    <col min="2" max="2" width="20.625" style="14" customWidth="1"/>
    <col min="3" max="8" width="10.625" style="1" customWidth="1"/>
    <col min="9" max="9" width="20.625" style="1" customWidth="1"/>
    <col min="10" max="10" width="10.625" style="14" customWidth="1"/>
    <col min="11" max="11" width="10.625" style="2" customWidth="1"/>
    <col min="12" max="12" width="70.625" style="1" customWidth="1"/>
    <col min="13" max="13" width="2.625" customWidth="1"/>
  </cols>
  <sheetData>
    <row r="1" spans="1:12" ht="30" customHeight="1" x14ac:dyDescent="0.2">
      <c r="A1" s="14"/>
      <c r="B1" s="10">
        <f ca="1">KalenderJahr</f>
        <v>2017</v>
      </c>
      <c r="J1" s="41" t="s">
        <v>0</v>
      </c>
      <c r="K1" s="41" t="s">
        <v>23</v>
      </c>
      <c r="L1" s="42" t="s">
        <v>24</v>
      </c>
    </row>
    <row r="2" spans="1:12" ht="30" customHeight="1" x14ac:dyDescent="0.25">
      <c r="A2" s="11"/>
      <c r="B2" s="22" t="s">
        <v>31</v>
      </c>
      <c r="C2" s="6" t="s">
        <v>5</v>
      </c>
      <c r="D2" s="6" t="s">
        <v>13</v>
      </c>
      <c r="E2" s="6" t="s">
        <v>18</v>
      </c>
      <c r="F2" s="6" t="s">
        <v>19</v>
      </c>
      <c r="G2" s="6" t="s">
        <v>20</v>
      </c>
      <c r="H2" s="6" t="s">
        <v>21</v>
      </c>
      <c r="I2" s="6" t="s">
        <v>22</v>
      </c>
      <c r="J2" s="43" t="s">
        <v>5</v>
      </c>
      <c r="K2" s="44"/>
      <c r="L2" s="47"/>
    </row>
    <row r="3" spans="1:12" ht="30" customHeight="1" x14ac:dyDescent="0.25">
      <c r="A3" s="11"/>
      <c r="C3" s="5">
        <f ca="1">IF(DAY(MaiSo1)=1,MaiSo1-6,MaiSo1+1)</f>
        <v>42856</v>
      </c>
      <c r="D3" s="5">
        <f ca="1">IF(DAY(MaiSo1)=1,MaiSo1-5,MaiSo1+2)</f>
        <v>42857</v>
      </c>
      <c r="E3" s="5">
        <f ca="1">IF(DAY(MaiSo1)=1,MaiSo1-4,MaiSo1+3)</f>
        <v>42858</v>
      </c>
      <c r="F3" s="5">
        <f ca="1">IF(DAY(MaiSo1)=1,MaiSo1-3,MaiSo1+4)</f>
        <v>42859</v>
      </c>
      <c r="G3" s="5">
        <f ca="1">IF(DAY(MaiSo1)=1,MaiSo1-2,MaiSo1+5)</f>
        <v>42860</v>
      </c>
      <c r="H3" s="5">
        <f ca="1">IF(DAY(MaiSo1)=1,MaiSo1-1,MaiSo1+6)</f>
        <v>42861</v>
      </c>
      <c r="I3" s="5">
        <f ca="1">IF(DAY(MaiSo1)=1,MaiSo1,MaiSo1+7)</f>
        <v>42862</v>
      </c>
      <c r="J3" s="43"/>
      <c r="K3" s="44"/>
      <c r="L3" s="47"/>
    </row>
    <row r="4" spans="1:12" ht="30" customHeight="1" x14ac:dyDescent="0.25">
      <c r="A4" s="11"/>
      <c r="C4" s="5">
        <f ca="1">IF(DAY(MaiSo1)=1,MaiSo1+1,MaiSo1+8)</f>
        <v>42863</v>
      </c>
      <c r="D4" s="5">
        <f ca="1">IF(DAY(MaiSo1)=1,MaiSo1+2,MaiSo1+9)</f>
        <v>42864</v>
      </c>
      <c r="E4" s="5">
        <f ca="1">IF(DAY(MaiSo1)=1,MaiSo1+3,MaiSo1+10)</f>
        <v>42865</v>
      </c>
      <c r="F4" s="5">
        <f ca="1">IF(DAY(MaiSo1)=1,MaiSo1+4,MaiSo1+11)</f>
        <v>42866</v>
      </c>
      <c r="G4" s="5">
        <f ca="1">IF(DAY(MaiSo1)=1,MaiSo1+5,MaiSo1+12)</f>
        <v>42867</v>
      </c>
      <c r="H4" s="5">
        <f ca="1">IF(DAY(MaiSo1)=1,MaiSo1+6,MaiSo1+13)</f>
        <v>42868</v>
      </c>
      <c r="I4" s="5">
        <f ca="1">IF(DAY(MaiSo1)=1,MaiSo1+7,MaiSo1+14)</f>
        <v>42869</v>
      </c>
      <c r="J4" s="43"/>
      <c r="K4" s="44"/>
      <c r="L4" s="47"/>
    </row>
    <row r="5" spans="1:12" ht="30" customHeight="1" x14ac:dyDescent="0.25">
      <c r="A5" s="11"/>
      <c r="C5" s="5">
        <f ca="1">IF(DAY(MaiSo1)=1,MaiSo1+8,MaiSo1+15)</f>
        <v>42870</v>
      </c>
      <c r="D5" s="5">
        <f ca="1">IF(DAY(MaiSo1)=1,MaiSo1+9,MaiSo1+16)</f>
        <v>42871</v>
      </c>
      <c r="E5" s="5">
        <f ca="1">IF(DAY(MaiSo1)=1,MaiSo1+10,MaiSo1+17)</f>
        <v>42872</v>
      </c>
      <c r="F5" s="5">
        <f ca="1">IF(DAY(MaiSo1)=1,MaiSo1+11,MaiSo1+18)</f>
        <v>42873</v>
      </c>
      <c r="G5" s="5">
        <f ca="1">IF(DAY(MaiSo1)=1,MaiSo1+12,MaiSo1+19)</f>
        <v>42874</v>
      </c>
      <c r="H5" s="5">
        <f ca="1">IF(DAY(MaiSo1)=1,MaiSo1+13,MaiSo1+20)</f>
        <v>42875</v>
      </c>
      <c r="I5" s="5">
        <f ca="1">IF(DAY(MaiSo1)=1,MaiSo1+14,MaiSo1+21)</f>
        <v>42876</v>
      </c>
      <c r="J5" s="43"/>
      <c r="K5" s="44"/>
      <c r="L5" s="47"/>
    </row>
    <row r="6" spans="1:12" ht="30" customHeight="1" x14ac:dyDescent="0.25">
      <c r="A6" s="11"/>
      <c r="C6" s="5">
        <f ca="1">IF(DAY(MaiSo1)=1,MaiSo1+15,MaiSo1+22)</f>
        <v>42877</v>
      </c>
      <c r="D6" s="5">
        <f ca="1">IF(DAY(MaiSo1)=1,MaiSo1+16,MaiSo1+23)</f>
        <v>42878</v>
      </c>
      <c r="E6" s="5">
        <f ca="1">IF(DAY(MaiSo1)=1,MaiSo1+17,MaiSo1+24)</f>
        <v>42879</v>
      </c>
      <c r="F6" s="5">
        <f ca="1">IF(DAY(MaiSo1)=1,MaiSo1+18,MaiSo1+25)</f>
        <v>42880</v>
      </c>
      <c r="G6" s="5">
        <f ca="1">IF(DAY(MaiSo1)=1,MaiSo1+19,MaiSo1+26)</f>
        <v>42881</v>
      </c>
      <c r="H6" s="5">
        <f ca="1">IF(DAY(MaiSo1)=1,MaiSo1+20,MaiSo1+27)</f>
        <v>42882</v>
      </c>
      <c r="I6" s="5">
        <f ca="1">IF(DAY(MaiSo1)=1,MaiSo1+21,MaiSo1+28)</f>
        <v>42883</v>
      </c>
      <c r="J6" s="43"/>
      <c r="K6" s="44"/>
      <c r="L6" s="47"/>
    </row>
    <row r="7" spans="1:12" ht="30" customHeight="1" x14ac:dyDescent="0.25">
      <c r="A7" s="11"/>
      <c r="C7" s="5">
        <f ca="1">IF(DAY(MaiSo1)=1,MaiSo1+22,MaiSo1+29)</f>
        <v>42884</v>
      </c>
      <c r="D7" s="5">
        <f ca="1">IF(DAY(MaiSo1)=1,MaiSo1+23,MaiSo1+30)</f>
        <v>42885</v>
      </c>
      <c r="E7" s="5">
        <f ca="1">IF(DAY(MaiSo1)=1,MaiSo1+24,MaiSo1+31)</f>
        <v>42886</v>
      </c>
      <c r="F7" s="5">
        <f ca="1">IF(DAY(MaiSo1)=1,MaiSo1+25,MaiSo1+32)</f>
        <v>42887</v>
      </c>
      <c r="G7" s="5">
        <f ca="1">IF(DAY(MaiSo1)=1,MaiSo1+26,MaiSo1+33)</f>
        <v>42888</v>
      </c>
      <c r="H7" s="5">
        <f ca="1">IF(DAY(MaiSo1)=1,MaiSo1+27,MaiSo1+34)</f>
        <v>42889</v>
      </c>
      <c r="I7" s="5">
        <f ca="1">IF(DAY(MaiSo1)=1,MaiSo1+28,MaiSo1+35)</f>
        <v>42890</v>
      </c>
      <c r="J7" s="18"/>
      <c r="K7" s="17"/>
      <c r="L7" s="51"/>
    </row>
    <row r="8" spans="1:12" ht="30" customHeight="1" x14ac:dyDescent="0.25">
      <c r="A8" s="11"/>
      <c r="B8" s="16"/>
      <c r="C8" s="5">
        <f ca="1">IF(DAY(MaiSo1)=1,MaiSo1+29,MaiSo1+36)</f>
        <v>42891</v>
      </c>
      <c r="D8" s="5">
        <f ca="1">IF(DAY(MaiSo1)=1,MaiSo1+30,MaiSo1+37)</f>
        <v>42892</v>
      </c>
      <c r="E8" s="5">
        <f ca="1">IF(DAY(MaiSo1)=1,MaiSo1+31,MaiSo1+38)</f>
        <v>42893</v>
      </c>
      <c r="F8" s="5">
        <f ca="1">IF(DAY(MaiSo1)=1,MaiSo1+32,MaiSo1+39)</f>
        <v>42894</v>
      </c>
      <c r="G8" s="5">
        <f ca="1">IF(DAY(MaiSo1)=1,MaiSo1+33,MaiSo1+40)</f>
        <v>42895</v>
      </c>
      <c r="H8" s="5">
        <f ca="1">IF(DAY(MaiSo1)=1,MaiSo1+34,MaiSo1+41)</f>
        <v>42896</v>
      </c>
      <c r="I8" s="5">
        <f ca="1">IF(DAY(MaiSo1)=1,MaiSo1+35,MaiSo1+42)</f>
        <v>42897</v>
      </c>
      <c r="J8" s="43" t="s">
        <v>13</v>
      </c>
      <c r="K8" s="19"/>
      <c r="L8" s="47"/>
    </row>
    <row r="9" spans="1:12" ht="30" customHeight="1" x14ac:dyDescent="0.25">
      <c r="A9" s="11"/>
      <c r="C9" s="3"/>
      <c r="D9" s="3"/>
      <c r="E9" s="3"/>
      <c r="F9" s="3"/>
      <c r="G9" s="3"/>
      <c r="H9" s="3"/>
      <c r="I9" s="3"/>
      <c r="J9" s="43"/>
      <c r="K9" s="44"/>
      <c r="L9" s="47"/>
    </row>
    <row r="10" spans="1:12" ht="30" customHeight="1" x14ac:dyDescent="0.25">
      <c r="A10" s="11"/>
      <c r="B10" s="13" t="s">
        <v>4</v>
      </c>
      <c r="C10" s="8"/>
      <c r="D10" s="8"/>
      <c r="E10" s="8"/>
      <c r="F10" s="8"/>
      <c r="G10" s="8"/>
      <c r="H10" s="8"/>
      <c r="I10" s="8"/>
      <c r="J10" s="43"/>
      <c r="K10" s="44"/>
      <c r="L10" s="47"/>
    </row>
    <row r="11" spans="1:12" ht="30" customHeight="1" x14ac:dyDescent="0.25">
      <c r="A11" s="25" t="s">
        <v>0</v>
      </c>
      <c r="B11" s="24" t="s">
        <v>5</v>
      </c>
      <c r="C11" s="54" t="s">
        <v>13</v>
      </c>
      <c r="D11" s="55"/>
      <c r="E11" s="54" t="s">
        <v>18</v>
      </c>
      <c r="F11" s="55"/>
      <c r="G11" s="54" t="s">
        <v>19</v>
      </c>
      <c r="H11" s="55"/>
      <c r="I11" s="37" t="s">
        <v>20</v>
      </c>
      <c r="J11" s="43"/>
      <c r="K11" s="44"/>
      <c r="L11" s="47"/>
    </row>
    <row r="12" spans="1:12" ht="30" customHeight="1" x14ac:dyDescent="0.25">
      <c r="A12" s="25" t="s">
        <v>1</v>
      </c>
      <c r="B12" s="50" t="s">
        <v>6</v>
      </c>
      <c r="C12" s="57"/>
      <c r="D12" s="57"/>
      <c r="E12" s="57" t="s">
        <v>6</v>
      </c>
      <c r="F12" s="57"/>
      <c r="G12" s="57"/>
      <c r="H12" s="57"/>
      <c r="I12" s="21" t="s">
        <v>6</v>
      </c>
      <c r="J12" s="43"/>
      <c r="K12" s="44"/>
      <c r="L12" s="47"/>
    </row>
    <row r="13" spans="1:12" ht="30" customHeight="1" x14ac:dyDescent="0.25">
      <c r="A13" s="25" t="s">
        <v>2</v>
      </c>
      <c r="B13" s="26" t="s">
        <v>7</v>
      </c>
      <c r="C13" s="56"/>
      <c r="D13" s="56"/>
      <c r="E13" s="56" t="s">
        <v>7</v>
      </c>
      <c r="F13" s="56"/>
      <c r="G13" s="56"/>
      <c r="H13" s="56"/>
      <c r="I13" s="29" t="s">
        <v>7</v>
      </c>
      <c r="J13" s="18"/>
      <c r="K13" s="17"/>
      <c r="L13" s="51"/>
    </row>
    <row r="14" spans="1:12" ht="30" customHeight="1" x14ac:dyDescent="0.25">
      <c r="A14" s="25" t="s">
        <v>1</v>
      </c>
      <c r="B14" s="20"/>
      <c r="C14" s="57" t="s">
        <v>14</v>
      </c>
      <c r="D14" s="57"/>
      <c r="E14" s="57"/>
      <c r="F14" s="57"/>
      <c r="G14" s="57" t="s">
        <v>14</v>
      </c>
      <c r="H14" s="57"/>
      <c r="I14" s="21"/>
      <c r="J14" s="30" t="s">
        <v>18</v>
      </c>
      <c r="K14" s="19"/>
      <c r="L14" s="47"/>
    </row>
    <row r="15" spans="1:12" ht="30" customHeight="1" x14ac:dyDescent="0.25">
      <c r="A15" s="25" t="s">
        <v>2</v>
      </c>
      <c r="B15" s="26"/>
      <c r="C15" s="56" t="s">
        <v>15</v>
      </c>
      <c r="D15" s="56"/>
      <c r="E15" s="56"/>
      <c r="F15" s="56"/>
      <c r="G15" s="56" t="s">
        <v>15</v>
      </c>
      <c r="H15" s="56"/>
      <c r="I15" s="29"/>
      <c r="J15" s="43"/>
      <c r="K15" s="44"/>
      <c r="L15" s="47"/>
    </row>
    <row r="16" spans="1:12" ht="30" customHeight="1" x14ac:dyDescent="0.25">
      <c r="A16" s="25" t="s">
        <v>1</v>
      </c>
      <c r="B16" s="20" t="s">
        <v>8</v>
      </c>
      <c r="C16" s="57"/>
      <c r="D16" s="57"/>
      <c r="E16" s="57" t="s">
        <v>8</v>
      </c>
      <c r="F16" s="57"/>
      <c r="G16" s="57"/>
      <c r="H16" s="57"/>
      <c r="I16" s="23" t="s">
        <v>8</v>
      </c>
      <c r="J16" s="43"/>
      <c r="K16" s="44"/>
      <c r="L16" s="47"/>
    </row>
    <row r="17" spans="1:12" ht="30" customHeight="1" x14ac:dyDescent="0.25">
      <c r="A17" s="25" t="s">
        <v>2</v>
      </c>
      <c r="B17" s="26" t="s">
        <v>9</v>
      </c>
      <c r="C17" s="56"/>
      <c r="D17" s="56"/>
      <c r="E17" s="56" t="s">
        <v>9</v>
      </c>
      <c r="F17" s="56"/>
      <c r="G17" s="56"/>
      <c r="H17" s="56"/>
      <c r="I17" s="29" t="s">
        <v>9</v>
      </c>
      <c r="J17" s="43"/>
      <c r="K17" s="44"/>
      <c r="L17" s="47"/>
    </row>
    <row r="18" spans="1:12" ht="30" customHeight="1" x14ac:dyDescent="0.25">
      <c r="A18" s="25" t="s">
        <v>1</v>
      </c>
      <c r="B18" s="20"/>
      <c r="C18" s="57"/>
      <c r="D18" s="57"/>
      <c r="E18" s="57"/>
      <c r="F18" s="57"/>
      <c r="G18" s="57"/>
      <c r="H18" s="57"/>
      <c r="I18" s="21"/>
      <c r="J18" s="43"/>
      <c r="K18" s="44"/>
      <c r="L18" s="47"/>
    </row>
    <row r="19" spans="1:12" ht="30" customHeight="1" x14ac:dyDescent="0.25">
      <c r="A19" s="25" t="s">
        <v>2</v>
      </c>
      <c r="B19" s="26"/>
      <c r="C19" s="56"/>
      <c r="D19" s="56"/>
      <c r="E19" s="56"/>
      <c r="F19" s="56"/>
      <c r="G19" s="56"/>
      <c r="H19" s="56"/>
      <c r="I19" s="35"/>
      <c r="J19" s="18"/>
      <c r="K19" s="17"/>
      <c r="L19" s="51"/>
    </row>
    <row r="20" spans="1:12" ht="30" customHeight="1" x14ac:dyDescent="0.25">
      <c r="A20" s="25" t="s">
        <v>1</v>
      </c>
      <c r="B20" s="20"/>
      <c r="C20" s="57"/>
      <c r="D20" s="57"/>
      <c r="E20" s="57"/>
      <c r="F20" s="57"/>
      <c r="G20" s="57"/>
      <c r="H20" s="57"/>
      <c r="I20" s="21"/>
      <c r="J20" s="43" t="s">
        <v>19</v>
      </c>
      <c r="K20" s="19"/>
      <c r="L20" s="47"/>
    </row>
    <row r="21" spans="1:12" ht="30" customHeight="1" x14ac:dyDescent="0.25">
      <c r="A21" s="25" t="s">
        <v>2</v>
      </c>
      <c r="B21" s="26"/>
      <c r="C21" s="56"/>
      <c r="D21" s="56"/>
      <c r="E21" s="56"/>
      <c r="F21" s="56"/>
      <c r="G21" s="56"/>
      <c r="H21" s="56"/>
      <c r="I21" s="29"/>
      <c r="J21" s="43"/>
      <c r="K21" s="44"/>
      <c r="L21" s="47"/>
    </row>
    <row r="22" spans="1:12" ht="30" customHeight="1" x14ac:dyDescent="0.25">
      <c r="A22" s="25" t="s">
        <v>1</v>
      </c>
      <c r="B22" s="20"/>
      <c r="C22" s="57"/>
      <c r="D22" s="57"/>
      <c r="E22" s="57"/>
      <c r="F22" s="57"/>
      <c r="G22" s="57"/>
      <c r="H22" s="57"/>
      <c r="I22" s="21"/>
      <c r="J22" s="43"/>
      <c r="K22" s="44"/>
      <c r="L22" s="47"/>
    </row>
    <row r="23" spans="1:12" ht="30" customHeight="1" x14ac:dyDescent="0.25">
      <c r="A23" s="25" t="s">
        <v>2</v>
      </c>
      <c r="B23" s="26"/>
      <c r="C23" s="56"/>
      <c r="D23" s="56"/>
      <c r="E23" s="56"/>
      <c r="F23" s="56"/>
      <c r="G23" s="56"/>
      <c r="H23" s="56"/>
      <c r="I23" s="29"/>
      <c r="J23" s="43"/>
      <c r="K23" s="44"/>
      <c r="L23" s="47"/>
    </row>
    <row r="24" spans="1:12" ht="30" customHeight="1" x14ac:dyDescent="0.25">
      <c r="A24" s="25" t="s">
        <v>1</v>
      </c>
      <c r="B24" s="20" t="s">
        <v>10</v>
      </c>
      <c r="C24" s="57"/>
      <c r="D24" s="57"/>
      <c r="E24" s="57" t="s">
        <v>10</v>
      </c>
      <c r="F24" s="57"/>
      <c r="G24" s="57"/>
      <c r="H24" s="57"/>
      <c r="I24" s="21" t="s">
        <v>10</v>
      </c>
      <c r="J24" s="43"/>
      <c r="K24" s="44"/>
      <c r="L24" s="47"/>
    </row>
    <row r="25" spans="1:12" ht="30" customHeight="1" x14ac:dyDescent="0.25">
      <c r="A25" s="25" t="s">
        <v>2</v>
      </c>
      <c r="B25" s="26" t="s">
        <v>11</v>
      </c>
      <c r="C25" s="56"/>
      <c r="D25" s="56"/>
      <c r="E25" s="56" t="s">
        <v>11</v>
      </c>
      <c r="F25" s="56"/>
      <c r="G25" s="56"/>
      <c r="H25" s="56"/>
      <c r="I25" s="29" t="s">
        <v>11</v>
      </c>
      <c r="J25" s="18"/>
      <c r="K25" s="17"/>
      <c r="L25" s="51"/>
    </row>
    <row r="26" spans="1:12" ht="30" customHeight="1" x14ac:dyDescent="0.25">
      <c r="A26" s="25" t="s">
        <v>1</v>
      </c>
      <c r="B26" s="20"/>
      <c r="C26" s="57"/>
      <c r="D26" s="57"/>
      <c r="E26" s="57"/>
      <c r="F26" s="57"/>
      <c r="G26" s="57"/>
      <c r="H26" s="57"/>
      <c r="I26" s="21"/>
      <c r="J26" s="43" t="s">
        <v>20</v>
      </c>
      <c r="K26" s="19"/>
      <c r="L26" s="47"/>
    </row>
    <row r="27" spans="1:12" ht="30" customHeight="1" x14ac:dyDescent="0.25">
      <c r="A27" s="25" t="s">
        <v>2</v>
      </c>
      <c r="B27" s="26"/>
      <c r="C27" s="56"/>
      <c r="D27" s="56"/>
      <c r="E27" s="56"/>
      <c r="F27" s="56"/>
      <c r="G27" s="56"/>
      <c r="H27" s="56"/>
      <c r="I27" s="29"/>
      <c r="J27" s="43"/>
      <c r="K27" s="44"/>
      <c r="L27" s="47"/>
    </row>
    <row r="28" spans="1:12" ht="30" customHeight="1" x14ac:dyDescent="0.25">
      <c r="A28" s="25" t="s">
        <v>1</v>
      </c>
      <c r="B28" s="20"/>
      <c r="C28" s="57" t="s">
        <v>16</v>
      </c>
      <c r="D28" s="57"/>
      <c r="E28" s="57"/>
      <c r="F28" s="57"/>
      <c r="G28" s="57" t="s">
        <v>16</v>
      </c>
      <c r="H28" s="57"/>
      <c r="I28" s="21"/>
      <c r="J28" s="43"/>
      <c r="K28" s="44"/>
      <c r="L28" s="47"/>
    </row>
    <row r="29" spans="1:12" ht="30" customHeight="1" x14ac:dyDescent="0.25">
      <c r="A29" s="25" t="s">
        <v>2</v>
      </c>
      <c r="B29" s="26"/>
      <c r="C29" s="56" t="s">
        <v>17</v>
      </c>
      <c r="D29" s="56"/>
      <c r="E29" s="56"/>
      <c r="F29" s="56"/>
      <c r="G29" s="56" t="s">
        <v>17</v>
      </c>
      <c r="H29" s="56"/>
      <c r="I29" s="29"/>
      <c r="J29" s="43"/>
      <c r="K29" s="44"/>
      <c r="L29" s="47"/>
    </row>
    <row r="30" spans="1:12" ht="30" customHeight="1" x14ac:dyDescent="0.25">
      <c r="A30" s="25" t="s">
        <v>1</v>
      </c>
      <c r="B30" s="20"/>
      <c r="C30" s="57"/>
      <c r="D30" s="57"/>
      <c r="E30" s="57"/>
      <c r="F30" s="57"/>
      <c r="G30" s="57"/>
      <c r="H30" s="57"/>
      <c r="I30" s="21"/>
      <c r="J30" s="43"/>
      <c r="K30" s="44"/>
      <c r="L30" s="47"/>
    </row>
    <row r="31" spans="1:12" ht="30" customHeight="1" x14ac:dyDescent="0.25">
      <c r="A31" s="25" t="s">
        <v>2</v>
      </c>
      <c r="B31" s="27"/>
      <c r="C31" s="58"/>
      <c r="D31" s="58"/>
      <c r="E31" s="58"/>
      <c r="F31" s="58"/>
      <c r="G31" s="58"/>
      <c r="H31" s="58"/>
      <c r="I31" s="48"/>
      <c r="J31" s="43"/>
      <c r="K31" s="44"/>
      <c r="L31" s="46"/>
    </row>
  </sheetData>
  <mergeCells count="63">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conditionalFormatting sqref="C3:H3">
    <cfRule type="expression" dxfId="65" priority="10" stopIfTrue="1">
      <formula>DAY(C3)&gt;8</formula>
    </cfRule>
  </conditionalFormatting>
  <conditionalFormatting sqref="C7:I8">
    <cfRule type="expression" dxfId="64" priority="9" stopIfTrue="1">
      <formula>AND(DAY(C7)&gt;=1,DAY(C7)&lt;=15)</formula>
    </cfRule>
  </conditionalFormatting>
  <conditionalFormatting sqref="C3:I8">
    <cfRule type="expression" dxfId="63" priority="11">
      <formula>VLOOKUP(DAY(C3),HausaufgabenTage,1,FALSE)=DAY(C3)</formula>
    </cfRule>
  </conditionalFormatting>
  <conditionalFormatting sqref="B13:I13 B15:I15 B17:I17 B19:I19 B21:I21 B23:I23 B25:I25 B27:I27 B29:I29 B31:I31">
    <cfRule type="expression" dxfId="62" priority="8">
      <formula>B13&lt;&gt;""</formula>
    </cfRule>
  </conditionalFormatting>
  <conditionalFormatting sqref="B12:I12 B14:I14 B16:I16 B18:I18 B20:I20 B22:I22 B24:I24 B26:I26 B28:I28 B30:I30">
    <cfRule type="expression" dxfId="61" priority="7">
      <formula>B12&lt;&gt;""</formula>
    </cfRule>
  </conditionalFormatting>
  <conditionalFormatting sqref="B13:I13 B15:I15 B17:I17 B19:I19 B21:I21 B23:I23 B25:I25 B27:I27 B29:I29">
    <cfRule type="expression" dxfId="60" priority="6">
      <formula>COLUMN(B12)&gt;=2</formula>
    </cfRule>
  </conditionalFormatting>
  <conditionalFormatting sqref="B12:I31">
    <cfRule type="expression" dxfId="59" priority="5">
      <formula>COLUMN(B11)&gt;2</formula>
    </cfRule>
  </conditionalFormatting>
  <dataValidations count="13">
    <dataValidation allowBlank="1" showInputMessage="1" showErrorMessage="1" prompt="Geben Sie in dieser Zeile von Spalte B bis Spalte I den Kurs ein." sqref="B13"/>
    <dataValidation allowBlank="1" showInputMessage="1" showErrorMessage="1" prompt="Wenn diese Zeile eine kleinere Zahl als die vorhergehende Zahl oder Zeile mit Zahlen enthält, dann enthält diese Zeile Datumswerte für den nächsten Kalendermonat." sqref="C8"/>
    <dataValidation allowBlank="1" showInputMessage="1" showErrorMessage="1" prompt="Wenn diese Zeile nicht die Zahl 1 enthält, handelt es sich um einen Tag aus einem Vormonat. Die Zellen C3:I8 enthalten Datumswerte für den aktuellen Monat." sqref="C3"/>
    <dataValidation allowBlank="1" showInputMessage="1" showErrorMessage="1" prompt="Die Zellen C2:I2 enthalten Wochentage." sqref="C2"/>
    <dataValidation allowBlank="1" showInputMessage="1" showErrorMessage="1" prompt="Bereiten Sie auf diesem Arbeitsblatt einen Wochenzeitplan vor, und erstellen Sie eine Aufgabenliste. Aufgaben werden im monatlichen Kalender für das in Zelle B1 auf dem Januar-Arbeitsblatt eingegebene Jahr automatisch hervorgehoben." sqref="A1"/>
    <dataValidation allowBlank="1" showInputMessage="1" showErrorMessage="1" prompt="Automatisch aktualisiertes Kalenderjahr Um das Jahr zu ändern, aktualisieren Sie Zelle B1 auf dem Januar-Arbeitsblatt" sqref="B1"/>
    <dataValidation allowBlank="1" showInputMessage="1" showErrorMessage="1" prompt="Der Maikalender hebt Einträge in der Aufgabenliste für den Monat automatisch hervor. Dunklere Schriftarten stellen Aufgaben dar. Hellere Schriftarten stellen Tage dar, die zum Vor- oder Folgemonat gehören." sqref="B2"/>
    <dataValidation allowBlank="1" showInputMessage="1" showErrorMessage="1" prompt="Wochentage sind in dieser Spalte mit 6 Zeilen für Aufgaben für jeden gruppierten Wochentag im Monat gruppiert. Fügen Sie neue Zeilen ein, um weitere Aufgaben hinzuzufügen. Im Kalender auf der linken Seite werden Elemente hervorgehoben." sqref="J1"/>
    <dataValidation allowBlank="1" showInputMessage="1" showErrorMessage="1" prompt="Geben Sie in dieser Spalte die Aufgabendetails ein, die dem Wochentag in Spalte J und dem Tag in Spalte K für den Kalendermonat links entsprechen." sqref="L1"/>
    <dataValidation allowBlank="1" showInputMessage="1" showErrorMessage="1" prompt="Geben Sie den Tag im Monat für die Aufgabe ein, der dem Wochentag in Spalte J entspricht. Durch dieses Datum wird die Aufgabe im Kalender links hervorgehoben." sqref="K1"/>
    <dataValidation allowBlank="1" showInputMessage="1" showErrorMessage="1" prompt="Diese Zeile enthält Wochentage von Montag bis Freitag." sqref="B11"/>
    <dataValidation allowBlank="1" showInputMessage="1" showErrorMessage="1" prompt="Geben Sie die Uhrzeit für Ihren Kurs und darunter in einer neuen Zeile den Kursnamen für jeden Wochentag in den Spalten B bis I ein. Verfahren Sie in den nachfolgenden Zeilen für alle Kurse nach diesem Muster." sqref="B10"/>
    <dataValidation allowBlank="1" showInputMessage="1" showErrorMessage="1" prompt="Geben Sie in dieser Zeile von Spalte B bis Spalte I die Uhrzeit ein." sqref="B12"/>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1" customWidth="1"/>
    <col min="2" max="2" width="20.625" style="14" customWidth="1"/>
    <col min="3" max="8" width="10.625" style="1" customWidth="1"/>
    <col min="9" max="9" width="20.625" style="1" customWidth="1"/>
    <col min="10" max="10" width="10.625" style="14" customWidth="1"/>
    <col min="11" max="11" width="10.625" style="2" customWidth="1"/>
    <col min="12" max="12" width="70.625" style="1" customWidth="1"/>
    <col min="13" max="13" width="2.625" customWidth="1"/>
  </cols>
  <sheetData>
    <row r="1" spans="1:12" ht="30" customHeight="1" x14ac:dyDescent="0.2">
      <c r="A1" s="14"/>
      <c r="B1" s="10">
        <f ca="1">KalenderJahr</f>
        <v>2017</v>
      </c>
      <c r="J1" s="41" t="s">
        <v>0</v>
      </c>
      <c r="K1" s="41" t="s">
        <v>23</v>
      </c>
      <c r="L1" s="42" t="s">
        <v>24</v>
      </c>
    </row>
    <row r="2" spans="1:12" ht="30" customHeight="1" x14ac:dyDescent="0.25">
      <c r="A2" s="11"/>
      <c r="B2" s="22" t="s">
        <v>32</v>
      </c>
      <c r="C2" s="6" t="s">
        <v>5</v>
      </c>
      <c r="D2" s="6" t="s">
        <v>13</v>
      </c>
      <c r="E2" s="6" t="s">
        <v>18</v>
      </c>
      <c r="F2" s="6" t="s">
        <v>19</v>
      </c>
      <c r="G2" s="6" t="s">
        <v>20</v>
      </c>
      <c r="H2" s="6" t="s">
        <v>21</v>
      </c>
      <c r="I2" s="6" t="s">
        <v>22</v>
      </c>
      <c r="J2" s="43" t="s">
        <v>5</v>
      </c>
      <c r="K2" s="44"/>
      <c r="L2" s="47"/>
    </row>
    <row r="3" spans="1:12" ht="30" customHeight="1" x14ac:dyDescent="0.25">
      <c r="A3" s="11"/>
      <c r="C3" s="5">
        <f ca="1">IF(DAY(JunSo1)=1,JunSo1-6,JunSo1+1)</f>
        <v>42884</v>
      </c>
      <c r="D3" s="5">
        <f ca="1">IF(DAY(JunSo1)=1,JunSo1-5,JunSo1+2)</f>
        <v>42885</v>
      </c>
      <c r="E3" s="5">
        <f ca="1">IF(DAY(JunSo1)=1,JunSo1-4,JunSo1+3)</f>
        <v>42886</v>
      </c>
      <c r="F3" s="5">
        <f ca="1">IF(DAY(JunSo1)=1,JunSo1-3,JunSo1+4)</f>
        <v>42887</v>
      </c>
      <c r="G3" s="5">
        <f ca="1">IF(DAY(JunSo1)=1,JunSo1-2,JunSo1+5)</f>
        <v>42888</v>
      </c>
      <c r="H3" s="5">
        <f ca="1">IF(DAY(JunSo1)=1,JunSo1-1,JunSo1+6)</f>
        <v>42889</v>
      </c>
      <c r="I3" s="5">
        <f ca="1">IF(DAY(JunSo1)=1,JunSo1,JunSo1+7)</f>
        <v>42890</v>
      </c>
      <c r="J3" s="43"/>
      <c r="K3" s="44"/>
      <c r="L3" s="47"/>
    </row>
    <row r="4" spans="1:12" ht="30" customHeight="1" x14ac:dyDescent="0.25">
      <c r="A4" s="11"/>
      <c r="C4" s="5">
        <f ca="1">IF(DAY(JunSo1)=1,JunSo1+1,JunSo1+8)</f>
        <v>42891</v>
      </c>
      <c r="D4" s="5">
        <f ca="1">IF(DAY(JunSo1)=1,JunSo1+2,JunSo1+9)</f>
        <v>42892</v>
      </c>
      <c r="E4" s="5">
        <f ca="1">IF(DAY(JunSo1)=1,JunSo1+3,JunSo1+10)</f>
        <v>42893</v>
      </c>
      <c r="F4" s="5">
        <f ca="1">IF(DAY(JunSo1)=1,JunSo1+4,JunSo1+11)</f>
        <v>42894</v>
      </c>
      <c r="G4" s="5">
        <f ca="1">IF(DAY(JunSo1)=1,JunSo1+5,JunSo1+12)</f>
        <v>42895</v>
      </c>
      <c r="H4" s="5">
        <f ca="1">IF(DAY(JunSo1)=1,JunSo1+6,JunSo1+13)</f>
        <v>42896</v>
      </c>
      <c r="I4" s="5">
        <f ca="1">IF(DAY(JunSo1)=1,JunSo1+7,JunSo1+14)</f>
        <v>42897</v>
      </c>
      <c r="J4" s="43"/>
      <c r="K4" s="44"/>
      <c r="L4" s="47"/>
    </row>
    <row r="5" spans="1:12" ht="30" customHeight="1" x14ac:dyDescent="0.25">
      <c r="A5" s="11"/>
      <c r="C5" s="5">
        <f ca="1">IF(DAY(JunSo1)=1,JunSo1+8,JunSo1+15)</f>
        <v>42898</v>
      </c>
      <c r="D5" s="5">
        <f ca="1">IF(DAY(JunSo1)=1,JunSo1+9,JunSo1+16)</f>
        <v>42899</v>
      </c>
      <c r="E5" s="5">
        <f ca="1">IF(DAY(JunSo1)=1,JunSo1+10,JunSo1+17)</f>
        <v>42900</v>
      </c>
      <c r="F5" s="5">
        <f ca="1">IF(DAY(JunSo1)=1,JunSo1+11,JunSo1+18)</f>
        <v>42901</v>
      </c>
      <c r="G5" s="5">
        <f ca="1">IF(DAY(JunSo1)=1,JunSo1+12,JunSo1+19)</f>
        <v>42902</v>
      </c>
      <c r="H5" s="5">
        <f ca="1">IF(DAY(JunSo1)=1,JunSo1+13,JunSo1+20)</f>
        <v>42903</v>
      </c>
      <c r="I5" s="5">
        <f ca="1">IF(DAY(JunSo1)=1,JunSo1+14,JunSo1+21)</f>
        <v>42904</v>
      </c>
      <c r="J5" s="43"/>
      <c r="K5" s="44"/>
      <c r="L5" s="47"/>
    </row>
    <row r="6" spans="1:12" ht="30" customHeight="1" x14ac:dyDescent="0.25">
      <c r="A6" s="11"/>
      <c r="C6" s="5">
        <f ca="1">IF(DAY(JunSo1)=1,JunSo1+15,JunSo1+22)</f>
        <v>42905</v>
      </c>
      <c r="D6" s="5">
        <f ca="1">IF(DAY(JunSo1)=1,JunSo1+16,JunSo1+23)</f>
        <v>42906</v>
      </c>
      <c r="E6" s="5">
        <f ca="1">IF(DAY(JunSo1)=1,JunSo1+17,JunSo1+24)</f>
        <v>42907</v>
      </c>
      <c r="F6" s="5">
        <f ca="1">IF(DAY(JunSo1)=1,JunSo1+18,JunSo1+25)</f>
        <v>42908</v>
      </c>
      <c r="G6" s="5">
        <f ca="1">IF(DAY(JunSo1)=1,JunSo1+19,JunSo1+26)</f>
        <v>42909</v>
      </c>
      <c r="H6" s="5">
        <f ca="1">IF(DAY(JunSo1)=1,JunSo1+20,JunSo1+27)</f>
        <v>42910</v>
      </c>
      <c r="I6" s="5">
        <f ca="1">IF(DAY(JunSo1)=1,JunSo1+21,JunSo1+28)</f>
        <v>42911</v>
      </c>
      <c r="J6" s="43"/>
      <c r="K6" s="44"/>
      <c r="L6" s="47"/>
    </row>
    <row r="7" spans="1:12" ht="30" customHeight="1" x14ac:dyDescent="0.25">
      <c r="A7" s="11"/>
      <c r="C7" s="5">
        <f ca="1">IF(DAY(JunSo1)=1,JunSo1+22,JunSo1+29)</f>
        <v>42912</v>
      </c>
      <c r="D7" s="5">
        <f ca="1">IF(DAY(JunSo1)=1,JunSo1+23,JunSo1+30)</f>
        <v>42913</v>
      </c>
      <c r="E7" s="5">
        <f ca="1">IF(DAY(JunSo1)=1,JunSo1+24,JunSo1+31)</f>
        <v>42914</v>
      </c>
      <c r="F7" s="5">
        <f ca="1">IF(DAY(JunSo1)=1,JunSo1+25,JunSo1+32)</f>
        <v>42915</v>
      </c>
      <c r="G7" s="5">
        <f ca="1">IF(DAY(JunSo1)=1,JunSo1+26,JunSo1+33)</f>
        <v>42916</v>
      </c>
      <c r="H7" s="5">
        <f ca="1">IF(DAY(JunSo1)=1,JunSo1+27,JunSo1+34)</f>
        <v>42917</v>
      </c>
      <c r="I7" s="5">
        <f ca="1">IF(DAY(JunSo1)=1,JunSo1+28,JunSo1+35)</f>
        <v>42918</v>
      </c>
      <c r="J7" s="36"/>
      <c r="K7" s="31"/>
      <c r="L7" s="53"/>
    </row>
    <row r="8" spans="1:12" ht="30" customHeight="1" x14ac:dyDescent="0.25">
      <c r="A8" s="11"/>
      <c r="B8" s="16"/>
      <c r="C8" s="5">
        <f ca="1">IF(DAY(JunSo1)=1,JunSo1+29,JunSo1+36)</f>
        <v>42919</v>
      </c>
      <c r="D8" s="5">
        <f ca="1">IF(DAY(JunSo1)=1,JunSo1+30,JunSo1+37)</f>
        <v>42920</v>
      </c>
      <c r="E8" s="5">
        <f ca="1">IF(DAY(JunSo1)=1,JunSo1+31,JunSo1+38)</f>
        <v>42921</v>
      </c>
      <c r="F8" s="5">
        <f ca="1">IF(DAY(JunSo1)=1,JunSo1+32,JunSo1+39)</f>
        <v>42922</v>
      </c>
      <c r="G8" s="5">
        <f ca="1">IF(DAY(JunSo1)=1,JunSo1+33,JunSo1+40)</f>
        <v>42923</v>
      </c>
      <c r="H8" s="5">
        <f ca="1">IF(DAY(JunSo1)=1,JunSo1+34,JunSo1+41)</f>
        <v>42924</v>
      </c>
      <c r="I8" s="5">
        <f ca="1">IF(DAY(JunSo1)=1,JunSo1+35,JunSo1+42)</f>
        <v>42925</v>
      </c>
      <c r="J8" s="43" t="s">
        <v>13</v>
      </c>
      <c r="K8" s="19"/>
      <c r="L8" s="47"/>
    </row>
    <row r="9" spans="1:12" ht="30" customHeight="1" x14ac:dyDescent="0.25">
      <c r="A9" s="11"/>
      <c r="C9" s="3"/>
      <c r="D9" s="3"/>
      <c r="E9" s="3"/>
      <c r="F9" s="3"/>
      <c r="G9" s="3"/>
      <c r="H9" s="3"/>
      <c r="I9" s="3"/>
      <c r="J9" s="43"/>
      <c r="K9" s="44"/>
      <c r="L9" s="47"/>
    </row>
    <row r="10" spans="1:12" ht="30" customHeight="1" x14ac:dyDescent="0.25">
      <c r="A10" s="11"/>
      <c r="B10" s="13" t="s">
        <v>4</v>
      </c>
      <c r="C10" s="8"/>
      <c r="D10" s="8"/>
      <c r="E10" s="8"/>
      <c r="F10" s="8"/>
      <c r="G10" s="8"/>
      <c r="H10" s="8"/>
      <c r="I10" s="8"/>
      <c r="J10" s="43"/>
      <c r="K10" s="44"/>
      <c r="L10" s="47"/>
    </row>
    <row r="11" spans="1:12" ht="30" customHeight="1" x14ac:dyDescent="0.25">
      <c r="A11" s="25" t="s">
        <v>0</v>
      </c>
      <c r="B11" s="24" t="s">
        <v>5</v>
      </c>
      <c r="C11" s="54" t="s">
        <v>13</v>
      </c>
      <c r="D11" s="55"/>
      <c r="E11" s="54" t="s">
        <v>18</v>
      </c>
      <c r="F11" s="55"/>
      <c r="G11" s="54" t="s">
        <v>19</v>
      </c>
      <c r="H11" s="55"/>
      <c r="I11" s="37" t="s">
        <v>20</v>
      </c>
      <c r="J11" s="43"/>
      <c r="K11" s="44"/>
      <c r="L11" s="47"/>
    </row>
    <row r="12" spans="1:12" ht="30" customHeight="1" x14ac:dyDescent="0.25">
      <c r="A12" s="25" t="s">
        <v>1</v>
      </c>
      <c r="B12" s="20" t="s">
        <v>6</v>
      </c>
      <c r="C12" s="57"/>
      <c r="D12" s="57"/>
      <c r="E12" s="57" t="s">
        <v>6</v>
      </c>
      <c r="F12" s="57"/>
      <c r="G12" s="57"/>
      <c r="H12" s="57"/>
      <c r="I12" s="21" t="s">
        <v>6</v>
      </c>
      <c r="J12" s="43"/>
      <c r="K12" s="44"/>
      <c r="L12" s="47"/>
    </row>
    <row r="13" spans="1:12" ht="30" customHeight="1" x14ac:dyDescent="0.25">
      <c r="A13" s="25" t="s">
        <v>2</v>
      </c>
      <c r="B13" s="26" t="s">
        <v>7</v>
      </c>
      <c r="C13" s="56"/>
      <c r="D13" s="56"/>
      <c r="E13" s="56" t="s">
        <v>7</v>
      </c>
      <c r="F13" s="56"/>
      <c r="G13" s="56"/>
      <c r="H13" s="56"/>
      <c r="I13" s="29" t="s">
        <v>7</v>
      </c>
      <c r="J13" s="18"/>
      <c r="K13" s="17"/>
      <c r="L13" s="51"/>
    </row>
    <row r="14" spans="1:12" ht="30" customHeight="1" x14ac:dyDescent="0.25">
      <c r="A14" s="25" t="s">
        <v>1</v>
      </c>
      <c r="B14" s="20"/>
      <c r="C14" s="57" t="s">
        <v>14</v>
      </c>
      <c r="D14" s="57"/>
      <c r="E14" s="57"/>
      <c r="F14" s="57"/>
      <c r="G14" s="57" t="s">
        <v>14</v>
      </c>
      <c r="H14" s="57"/>
      <c r="I14" s="21"/>
      <c r="J14" s="43" t="s">
        <v>18</v>
      </c>
      <c r="K14" s="19"/>
      <c r="L14" s="47"/>
    </row>
    <row r="15" spans="1:12" ht="30" customHeight="1" x14ac:dyDescent="0.25">
      <c r="A15" s="25" t="s">
        <v>2</v>
      </c>
      <c r="B15" s="26"/>
      <c r="C15" s="56" t="s">
        <v>15</v>
      </c>
      <c r="D15" s="56"/>
      <c r="E15" s="56"/>
      <c r="F15" s="56"/>
      <c r="G15" s="56" t="s">
        <v>15</v>
      </c>
      <c r="H15" s="56"/>
      <c r="I15" s="29"/>
      <c r="J15" s="43"/>
      <c r="K15" s="44"/>
      <c r="L15" s="47"/>
    </row>
    <row r="16" spans="1:12" ht="30" customHeight="1" x14ac:dyDescent="0.25">
      <c r="A16" s="25" t="s">
        <v>1</v>
      </c>
      <c r="B16" s="20" t="s">
        <v>8</v>
      </c>
      <c r="C16" s="57"/>
      <c r="D16" s="57"/>
      <c r="E16" s="57" t="s">
        <v>8</v>
      </c>
      <c r="F16" s="57"/>
      <c r="G16" s="57"/>
      <c r="H16" s="57"/>
      <c r="I16" s="23" t="s">
        <v>8</v>
      </c>
      <c r="J16" s="43"/>
      <c r="K16" s="44"/>
      <c r="L16" s="47"/>
    </row>
    <row r="17" spans="1:12" ht="30" customHeight="1" x14ac:dyDescent="0.25">
      <c r="A17" s="25" t="s">
        <v>2</v>
      </c>
      <c r="B17" s="26" t="s">
        <v>9</v>
      </c>
      <c r="C17" s="56"/>
      <c r="D17" s="56"/>
      <c r="E17" s="56" t="s">
        <v>9</v>
      </c>
      <c r="F17" s="56"/>
      <c r="G17" s="56"/>
      <c r="H17" s="56"/>
      <c r="I17" s="29" t="s">
        <v>9</v>
      </c>
      <c r="J17" s="43"/>
      <c r="K17" s="44"/>
      <c r="L17" s="47"/>
    </row>
    <row r="18" spans="1:12" ht="30" customHeight="1" x14ac:dyDescent="0.25">
      <c r="A18" s="25" t="s">
        <v>1</v>
      </c>
      <c r="B18" s="20"/>
      <c r="C18" s="57"/>
      <c r="D18" s="57"/>
      <c r="E18" s="57"/>
      <c r="F18" s="57"/>
      <c r="G18" s="57"/>
      <c r="H18" s="57"/>
      <c r="I18" s="21"/>
      <c r="J18" s="43"/>
      <c r="K18" s="44"/>
      <c r="L18" s="47"/>
    </row>
    <row r="19" spans="1:12" ht="30" customHeight="1" x14ac:dyDescent="0.25">
      <c r="A19" s="25" t="s">
        <v>2</v>
      </c>
      <c r="B19" s="26"/>
      <c r="C19" s="56"/>
      <c r="D19" s="56"/>
      <c r="E19" s="56"/>
      <c r="F19" s="56"/>
      <c r="G19" s="56"/>
      <c r="H19" s="56"/>
      <c r="I19" s="35"/>
      <c r="J19" s="18"/>
      <c r="K19" s="17"/>
      <c r="L19" s="52"/>
    </row>
    <row r="20" spans="1:12" ht="30" customHeight="1" x14ac:dyDescent="0.25">
      <c r="A20" s="25" t="s">
        <v>1</v>
      </c>
      <c r="B20" s="20"/>
      <c r="C20" s="57"/>
      <c r="D20" s="57"/>
      <c r="E20" s="57"/>
      <c r="F20" s="57"/>
      <c r="G20" s="57"/>
      <c r="H20" s="57"/>
      <c r="I20" s="21"/>
      <c r="J20" s="43" t="s">
        <v>19</v>
      </c>
      <c r="K20" s="19"/>
      <c r="L20" s="47"/>
    </row>
    <row r="21" spans="1:12" ht="30" customHeight="1" x14ac:dyDescent="0.25">
      <c r="A21" s="25" t="s">
        <v>2</v>
      </c>
      <c r="B21" s="26"/>
      <c r="C21" s="56"/>
      <c r="D21" s="56"/>
      <c r="E21" s="56"/>
      <c r="F21" s="56"/>
      <c r="G21" s="56"/>
      <c r="H21" s="56"/>
      <c r="I21" s="29"/>
      <c r="J21" s="43"/>
      <c r="K21" s="44"/>
      <c r="L21" s="47"/>
    </row>
    <row r="22" spans="1:12" ht="30" customHeight="1" x14ac:dyDescent="0.25">
      <c r="A22" s="25" t="s">
        <v>1</v>
      </c>
      <c r="B22" s="20"/>
      <c r="C22" s="57"/>
      <c r="D22" s="57"/>
      <c r="E22" s="57"/>
      <c r="F22" s="57"/>
      <c r="G22" s="57"/>
      <c r="H22" s="57"/>
      <c r="I22" s="21"/>
      <c r="J22" s="43"/>
      <c r="K22" s="44"/>
      <c r="L22" s="47"/>
    </row>
    <row r="23" spans="1:12" ht="30" customHeight="1" x14ac:dyDescent="0.25">
      <c r="A23" s="25" t="s">
        <v>2</v>
      </c>
      <c r="B23" s="26"/>
      <c r="C23" s="56"/>
      <c r="D23" s="56"/>
      <c r="E23" s="56"/>
      <c r="F23" s="56"/>
      <c r="G23" s="56"/>
      <c r="H23" s="56"/>
      <c r="I23" s="29"/>
      <c r="J23" s="43"/>
      <c r="K23" s="44"/>
      <c r="L23" s="47"/>
    </row>
    <row r="24" spans="1:12" ht="30" customHeight="1" x14ac:dyDescent="0.25">
      <c r="A24" s="25" t="s">
        <v>1</v>
      </c>
      <c r="B24" s="20" t="s">
        <v>10</v>
      </c>
      <c r="C24" s="57"/>
      <c r="D24" s="57"/>
      <c r="E24" s="57" t="s">
        <v>10</v>
      </c>
      <c r="F24" s="57"/>
      <c r="G24" s="57"/>
      <c r="H24" s="57"/>
      <c r="I24" s="21" t="s">
        <v>10</v>
      </c>
      <c r="J24" s="43"/>
      <c r="K24" s="44"/>
      <c r="L24" s="47"/>
    </row>
    <row r="25" spans="1:12" ht="30" customHeight="1" x14ac:dyDescent="0.25">
      <c r="A25" s="25" t="s">
        <v>2</v>
      </c>
      <c r="B25" s="26" t="s">
        <v>11</v>
      </c>
      <c r="C25" s="56"/>
      <c r="D25" s="56"/>
      <c r="E25" s="56" t="s">
        <v>11</v>
      </c>
      <c r="F25" s="56"/>
      <c r="G25" s="56"/>
      <c r="H25" s="56"/>
      <c r="I25" s="29" t="s">
        <v>11</v>
      </c>
      <c r="J25" s="18"/>
      <c r="K25" s="17"/>
      <c r="L25" s="52"/>
    </row>
    <row r="26" spans="1:12" ht="30" customHeight="1" x14ac:dyDescent="0.25">
      <c r="A26" s="25" t="s">
        <v>1</v>
      </c>
      <c r="B26" s="20"/>
      <c r="C26" s="57"/>
      <c r="D26" s="57"/>
      <c r="E26" s="57"/>
      <c r="F26" s="57"/>
      <c r="G26" s="57"/>
      <c r="H26" s="57"/>
      <c r="I26" s="21"/>
      <c r="J26" s="43" t="s">
        <v>20</v>
      </c>
      <c r="K26" s="19"/>
      <c r="L26" s="47"/>
    </row>
    <row r="27" spans="1:12" ht="30" customHeight="1" x14ac:dyDescent="0.25">
      <c r="A27" s="25" t="s">
        <v>2</v>
      </c>
      <c r="B27" s="26"/>
      <c r="C27" s="56"/>
      <c r="D27" s="56"/>
      <c r="E27" s="56"/>
      <c r="F27" s="56"/>
      <c r="G27" s="56"/>
      <c r="H27" s="56"/>
      <c r="I27" s="29"/>
      <c r="J27" s="43"/>
      <c r="K27" s="44"/>
      <c r="L27" s="47"/>
    </row>
    <row r="28" spans="1:12" ht="30" customHeight="1" x14ac:dyDescent="0.25">
      <c r="A28" s="25" t="s">
        <v>1</v>
      </c>
      <c r="B28" s="20"/>
      <c r="C28" s="57" t="s">
        <v>16</v>
      </c>
      <c r="D28" s="57"/>
      <c r="E28" s="57"/>
      <c r="F28" s="57"/>
      <c r="G28" s="57" t="s">
        <v>16</v>
      </c>
      <c r="H28" s="57"/>
      <c r="I28" s="21"/>
      <c r="J28" s="43"/>
      <c r="K28" s="44"/>
      <c r="L28" s="47"/>
    </row>
    <row r="29" spans="1:12" ht="30" customHeight="1" x14ac:dyDescent="0.25">
      <c r="A29" s="25" t="s">
        <v>2</v>
      </c>
      <c r="B29" s="26"/>
      <c r="C29" s="56" t="s">
        <v>17</v>
      </c>
      <c r="D29" s="56"/>
      <c r="E29" s="56"/>
      <c r="F29" s="56"/>
      <c r="G29" s="56" t="s">
        <v>17</v>
      </c>
      <c r="H29" s="56"/>
      <c r="I29" s="29"/>
      <c r="J29" s="43"/>
      <c r="K29" s="44"/>
      <c r="L29" s="47"/>
    </row>
    <row r="30" spans="1:12" ht="30" customHeight="1" x14ac:dyDescent="0.25">
      <c r="A30" s="25" t="s">
        <v>1</v>
      </c>
      <c r="B30" s="20"/>
      <c r="C30" s="57"/>
      <c r="D30" s="57"/>
      <c r="E30" s="57"/>
      <c r="F30" s="57"/>
      <c r="G30" s="57"/>
      <c r="H30" s="57"/>
      <c r="I30" s="21"/>
      <c r="J30" s="43"/>
      <c r="K30" s="44"/>
      <c r="L30" s="47"/>
    </row>
    <row r="31" spans="1:12" ht="30" customHeight="1" x14ac:dyDescent="0.25">
      <c r="A31" s="25" t="s">
        <v>2</v>
      </c>
      <c r="B31" s="27"/>
      <c r="C31" s="58"/>
      <c r="D31" s="58"/>
      <c r="E31" s="58"/>
      <c r="F31" s="58"/>
      <c r="G31" s="58"/>
      <c r="H31" s="58"/>
      <c r="I31" s="48"/>
      <c r="J31" s="43"/>
      <c r="K31" s="44"/>
      <c r="L31" s="46"/>
    </row>
  </sheetData>
  <mergeCells count="63">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conditionalFormatting sqref="C3:H3">
    <cfRule type="expression" dxfId="57" priority="6" stopIfTrue="1">
      <formula>DAY(C3)&gt;8</formula>
    </cfRule>
  </conditionalFormatting>
  <conditionalFormatting sqref="C7:I8">
    <cfRule type="expression" dxfId="56" priority="5" stopIfTrue="1">
      <formula>AND(DAY(C7)&gt;=1,DAY(C7)&lt;=15)</formula>
    </cfRule>
  </conditionalFormatting>
  <conditionalFormatting sqref="C3:I8">
    <cfRule type="expression" dxfId="55" priority="7">
      <formula>VLOOKUP(DAY(C3),HausaufgabenTage,1,FALSE)=DAY(C3)</formula>
    </cfRule>
  </conditionalFormatting>
  <conditionalFormatting sqref="B13:I13 B15:I15 B17:I17 B19:I19 B21:I21 B23:I23 B25:I25 B27:I27 B29:I29 B31:I31">
    <cfRule type="expression" dxfId="54" priority="4">
      <formula>B13&lt;&gt;""</formula>
    </cfRule>
  </conditionalFormatting>
  <conditionalFormatting sqref="B12:I12 B14:I14 B16:I16 B18:I18 B20:I20 B22:I22 B24:I24 B26:I26 B28:I28 B30:I30">
    <cfRule type="expression" dxfId="53" priority="3">
      <formula>B12&lt;&gt;""</formula>
    </cfRule>
  </conditionalFormatting>
  <conditionalFormatting sqref="B13:I13 B15:I15 B17:I17 B19:I19 B21:I21 B23:I23 B25:I25 B27:I27 B29:I29">
    <cfRule type="expression" dxfId="52" priority="2">
      <formula>COLUMN(B13)&gt;=2</formula>
    </cfRule>
  </conditionalFormatting>
  <conditionalFormatting sqref="B12:I31">
    <cfRule type="expression" dxfId="51" priority="1">
      <formula>COLUMN(B12)&gt;2</formula>
    </cfRule>
  </conditionalFormatting>
  <dataValidations xWindow="282" yWindow="780" count="13">
    <dataValidation allowBlank="1" showInputMessage="1" showErrorMessage="1" prompt="Der Junikalender hebt Einträge in der Aufgabenliste für den Monat automatisch hervor. Dunklere Schriftarten stellen Aufgaben dar. Hellere Schriftarten stellen Tage dar, die zum Vor- oder Folgemonat gehören." sqref="B2"/>
    <dataValidation allowBlank="1" showInputMessage="1" showErrorMessage="1" prompt="Automatisch aktualisiertes Kalenderjahr Um das Jahr zu ändern, aktualisieren Sie Zelle B1 auf dem Januar-Arbeitsblatt" sqref="B1"/>
    <dataValidation allowBlank="1" showInputMessage="1" showErrorMessage="1" prompt="Bereiten Sie auf diesem Arbeitsblatt einen Wochenzeitplan vor, und erstellen Sie eine Aufgabenliste. Aufgaben werden im monatlichen Kalender für das in Zelle B1 auf dem Januar-Arbeitsblatt eingegebene Jahr automatisch hervorgehoben." sqref="A1"/>
    <dataValidation allowBlank="1" showInputMessage="1" showErrorMessage="1" prompt="Die Zellen C2:I2 enthalten Wochentage." sqref="C2"/>
    <dataValidation allowBlank="1" showInputMessage="1" showErrorMessage="1" prompt="Wenn diese Zeile nicht die Zahl 1 enthält, handelt es sich um einen Tag aus einem Vormonat. Die Zellen C3:I8 enthalten Datumswerte für den aktuellen Monat." sqref="C3"/>
    <dataValidation allowBlank="1" showInputMessage="1" showErrorMessage="1" prompt="Wenn diese Zeile eine kleinere Zahl als die vorhergehende Zahl oder Zeile mit Zahlen enthält, dann enthält diese Zeile Datumswerte für den nächsten Kalendermonat." sqref="C8"/>
    <dataValidation allowBlank="1" showInputMessage="1" showErrorMessage="1" prompt="Geben Sie in dieser Zeile von Spalte B bis Spalte I die Uhrzeit ein." sqref="B12"/>
    <dataValidation allowBlank="1" showInputMessage="1" showErrorMessage="1" prompt="Geben Sie in dieser Zeile von Spalte B bis Spalte I den Kurs ein." sqref="B13"/>
    <dataValidation allowBlank="1" showInputMessage="1" showErrorMessage="1" prompt="Wochentage sind in dieser Spalte mit 6 Zeilen für Aufgaben für jeden gruppierten Wochentag im Monat gruppiert. Fügen Sie neue Zeilen ein, um weitere Aufgaben hinzuzufügen. Im Kalender auf der linken Seite werden Elemente hervorgehoben." sqref="J1"/>
    <dataValidation allowBlank="1" showInputMessage="1" showErrorMessage="1" prompt="Geben Sie in dieser Spalte die Aufgabendetails ein, die dem Wochentag in Spalte J und dem Tag in Spalte K für den Kalendermonat links entsprechen." sqref="L1"/>
    <dataValidation allowBlank="1" showInputMessage="1" showErrorMessage="1" prompt="Geben Sie den Tag im Monat für die Aufgabe ein, der dem Wochentag in Spalte J entspricht. Durch dieses Datum wird die Aufgabe im Kalender links hervorgehoben." sqref="K1"/>
    <dataValidation allowBlank="1" showInputMessage="1" showErrorMessage="1" prompt="Diese Zeile enthält Wochentage von Montag bis Freitag." sqref="B11"/>
    <dataValidation allowBlank="1" showInputMessage="1" showErrorMessage="1" prompt="Geben Sie die Uhrzeit für Ihren Kurs und darunter in einer neuen Zeile den Kursnamen für jeden Wochentag in den Spalten B bis I ein. Verfahren Sie in den nachfolgenden Zeilen für alle Kurse nach diesem Muster." sqref="B1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1" customWidth="1"/>
    <col min="2" max="2" width="20.625" style="14" customWidth="1"/>
    <col min="3" max="8" width="10.625" style="1" customWidth="1"/>
    <col min="9" max="9" width="20.625" style="1" customWidth="1"/>
    <col min="10" max="10" width="10.625" style="14" customWidth="1"/>
    <col min="11" max="11" width="10.625" style="2" customWidth="1"/>
    <col min="12" max="12" width="70.625" style="1" customWidth="1"/>
    <col min="13" max="13" width="2.625" customWidth="1"/>
  </cols>
  <sheetData>
    <row r="1" spans="1:12" ht="30" customHeight="1" x14ac:dyDescent="0.2">
      <c r="A1" s="14"/>
      <c r="B1" s="10">
        <f ca="1">KalenderJahr</f>
        <v>2017</v>
      </c>
      <c r="J1" s="41" t="s">
        <v>0</v>
      </c>
      <c r="K1" s="41" t="s">
        <v>23</v>
      </c>
      <c r="L1" s="42" t="s">
        <v>24</v>
      </c>
    </row>
    <row r="2" spans="1:12" ht="30" customHeight="1" x14ac:dyDescent="0.25">
      <c r="A2" s="11"/>
      <c r="B2" s="22" t="s">
        <v>33</v>
      </c>
      <c r="C2" s="6" t="s">
        <v>5</v>
      </c>
      <c r="D2" s="6" t="s">
        <v>13</v>
      </c>
      <c r="E2" s="6" t="s">
        <v>18</v>
      </c>
      <c r="F2" s="6" t="s">
        <v>19</v>
      </c>
      <c r="G2" s="6" t="s">
        <v>20</v>
      </c>
      <c r="H2" s="6" t="s">
        <v>21</v>
      </c>
      <c r="I2" s="6" t="s">
        <v>22</v>
      </c>
      <c r="J2" s="43" t="s">
        <v>5</v>
      </c>
      <c r="K2" s="44"/>
      <c r="L2" s="47"/>
    </row>
    <row r="3" spans="1:12" ht="30" customHeight="1" x14ac:dyDescent="0.25">
      <c r="A3" s="11"/>
      <c r="C3" s="5">
        <f ca="1">IF(DAY(JulSo1)=1,JulSo1-6,JulSo1+1)</f>
        <v>42912</v>
      </c>
      <c r="D3" s="5">
        <f ca="1">IF(DAY(JulSo1)=1,JulSo1-5,JulSo1+2)</f>
        <v>42913</v>
      </c>
      <c r="E3" s="5">
        <f ca="1">IF(DAY(JulSo1)=1,JulSo1-4,JulSo1+3)</f>
        <v>42914</v>
      </c>
      <c r="F3" s="5">
        <f ca="1">IF(DAY(JulSo1)=1,JulSo1-3,JulSo1+4)</f>
        <v>42915</v>
      </c>
      <c r="G3" s="5">
        <f ca="1">IF(DAY(JulSo1)=1,JulSo1-2,JulSo1+5)</f>
        <v>42916</v>
      </c>
      <c r="H3" s="5">
        <f ca="1">IF(DAY(JulSo1)=1,JulSo1-1,JulSo1+6)</f>
        <v>42917</v>
      </c>
      <c r="I3" s="5">
        <f ca="1">IF(DAY(JulSo1)=1,JulSo1,JulSo1+7)</f>
        <v>42918</v>
      </c>
      <c r="J3" s="43"/>
      <c r="K3" s="44"/>
      <c r="L3" s="47"/>
    </row>
    <row r="4" spans="1:12" ht="30" customHeight="1" x14ac:dyDescent="0.25">
      <c r="A4" s="11"/>
      <c r="C4" s="5">
        <f ca="1">IF(DAY(JulSo1)=1,JulSo1+1,JulSo1+8)</f>
        <v>42919</v>
      </c>
      <c r="D4" s="5">
        <f ca="1">IF(DAY(JulSo1)=1,JulSo1+2,JulSo1+9)</f>
        <v>42920</v>
      </c>
      <c r="E4" s="5">
        <f ca="1">IF(DAY(JulSo1)=1,JulSo1+3,JulSo1+10)</f>
        <v>42921</v>
      </c>
      <c r="F4" s="5">
        <f ca="1">IF(DAY(JulSo1)=1,JulSo1+4,JulSo1+11)</f>
        <v>42922</v>
      </c>
      <c r="G4" s="5">
        <f ca="1">IF(DAY(JulSo1)=1,JulSo1+5,JulSo1+12)</f>
        <v>42923</v>
      </c>
      <c r="H4" s="5">
        <f ca="1">IF(DAY(JulSo1)=1,JulSo1+6,JulSo1+13)</f>
        <v>42924</v>
      </c>
      <c r="I4" s="5">
        <f ca="1">IF(DAY(JulSo1)=1,JulSo1+7,JulSo1+14)</f>
        <v>42925</v>
      </c>
      <c r="J4" s="43"/>
      <c r="K4" s="44"/>
      <c r="L4" s="47"/>
    </row>
    <row r="5" spans="1:12" ht="30" customHeight="1" x14ac:dyDescent="0.25">
      <c r="A5" s="11"/>
      <c r="C5" s="5">
        <f ca="1">IF(DAY(JulSo1)=1,JulSo1+8,JulSo1+15)</f>
        <v>42926</v>
      </c>
      <c r="D5" s="5">
        <f ca="1">IF(DAY(JulSo1)=1,JulSo1+9,JulSo1+16)</f>
        <v>42927</v>
      </c>
      <c r="E5" s="5">
        <f ca="1">IF(DAY(JulSo1)=1,JulSo1+10,JulSo1+17)</f>
        <v>42928</v>
      </c>
      <c r="F5" s="5">
        <f ca="1">IF(DAY(JulSo1)=1,JulSo1+11,JulSo1+18)</f>
        <v>42929</v>
      </c>
      <c r="G5" s="5">
        <f ca="1">IF(DAY(JulSo1)=1,JulSo1+12,JulSo1+19)</f>
        <v>42930</v>
      </c>
      <c r="H5" s="5">
        <f ca="1">IF(DAY(JulSo1)=1,JulSo1+13,JulSo1+20)</f>
        <v>42931</v>
      </c>
      <c r="I5" s="5">
        <f ca="1">IF(DAY(JulSo1)=1,JulSo1+14,JulSo1+21)</f>
        <v>42932</v>
      </c>
      <c r="J5" s="43"/>
      <c r="K5" s="44"/>
      <c r="L5" s="47"/>
    </row>
    <row r="6" spans="1:12" ht="30" customHeight="1" x14ac:dyDescent="0.25">
      <c r="A6" s="11"/>
      <c r="C6" s="5">
        <f ca="1">IF(DAY(JulSo1)=1,JulSo1+15,JulSo1+22)</f>
        <v>42933</v>
      </c>
      <c r="D6" s="5">
        <f ca="1">IF(DAY(JulSo1)=1,JulSo1+16,JulSo1+23)</f>
        <v>42934</v>
      </c>
      <c r="E6" s="5">
        <f ca="1">IF(DAY(JulSo1)=1,JulSo1+17,JulSo1+24)</f>
        <v>42935</v>
      </c>
      <c r="F6" s="5">
        <f ca="1">IF(DAY(JulSo1)=1,JulSo1+18,JulSo1+25)</f>
        <v>42936</v>
      </c>
      <c r="G6" s="5">
        <f ca="1">IF(DAY(JulSo1)=1,JulSo1+19,JulSo1+26)</f>
        <v>42937</v>
      </c>
      <c r="H6" s="5">
        <f ca="1">IF(DAY(JulSo1)=1,JulSo1+20,JulSo1+27)</f>
        <v>42938</v>
      </c>
      <c r="I6" s="5">
        <f ca="1">IF(DAY(JulSo1)=1,JulSo1+21,JulSo1+28)</f>
        <v>42939</v>
      </c>
      <c r="J6" s="43"/>
      <c r="K6" s="44"/>
      <c r="L6" s="47"/>
    </row>
    <row r="7" spans="1:12" ht="30" customHeight="1" x14ac:dyDescent="0.25">
      <c r="A7" s="11"/>
      <c r="C7" s="5">
        <f ca="1">IF(DAY(JulSo1)=1,JulSo1+22,JulSo1+29)</f>
        <v>42940</v>
      </c>
      <c r="D7" s="5">
        <f ca="1">IF(DAY(JulSo1)=1,JulSo1+23,JulSo1+30)</f>
        <v>42941</v>
      </c>
      <c r="E7" s="5">
        <f ca="1">IF(DAY(JulSo1)=1,JulSo1+24,JulSo1+31)</f>
        <v>42942</v>
      </c>
      <c r="F7" s="5">
        <f ca="1">IF(DAY(JulSo1)=1,JulSo1+25,JulSo1+32)</f>
        <v>42943</v>
      </c>
      <c r="G7" s="5">
        <f ca="1">IF(DAY(JulSo1)=1,JulSo1+26,JulSo1+33)</f>
        <v>42944</v>
      </c>
      <c r="H7" s="5">
        <f ca="1">IF(DAY(JulSo1)=1,JulSo1+27,JulSo1+34)</f>
        <v>42945</v>
      </c>
      <c r="I7" s="5">
        <f ca="1">IF(DAY(JulSo1)=1,JulSo1+28,JulSo1+35)</f>
        <v>42946</v>
      </c>
      <c r="J7" s="18"/>
      <c r="K7" s="17"/>
      <c r="L7" s="51"/>
    </row>
    <row r="8" spans="1:12" ht="30" customHeight="1" x14ac:dyDescent="0.25">
      <c r="A8" s="11"/>
      <c r="B8" s="16"/>
      <c r="C8" s="5">
        <f ca="1">IF(DAY(JulSo1)=1,JulSo1+29,JulSo1+36)</f>
        <v>42947</v>
      </c>
      <c r="D8" s="5">
        <f ca="1">IF(DAY(JulSo1)=1,JulSo1+30,JulSo1+37)</f>
        <v>42948</v>
      </c>
      <c r="E8" s="5">
        <f ca="1">IF(DAY(JulSo1)=1,JulSo1+31,JulSo1+38)</f>
        <v>42949</v>
      </c>
      <c r="F8" s="5">
        <f ca="1">IF(DAY(JulSo1)=1,JulSo1+32,JulSo1+39)</f>
        <v>42950</v>
      </c>
      <c r="G8" s="5">
        <f ca="1">IF(DAY(JulSo1)=1,JulSo1+33,JulSo1+40)</f>
        <v>42951</v>
      </c>
      <c r="H8" s="5">
        <f ca="1">IF(DAY(JulSo1)=1,JulSo1+34,JulSo1+41)</f>
        <v>42952</v>
      </c>
      <c r="I8" s="5">
        <f ca="1">IF(DAY(JulSo1)=1,JulSo1+35,JulSo1+42)</f>
        <v>42953</v>
      </c>
      <c r="J8" s="43" t="s">
        <v>13</v>
      </c>
      <c r="K8" s="19"/>
      <c r="L8" s="47"/>
    </row>
    <row r="9" spans="1:12" ht="30" customHeight="1" x14ac:dyDescent="0.25">
      <c r="A9" s="11"/>
      <c r="C9" s="3"/>
      <c r="D9" s="3"/>
      <c r="E9" s="3"/>
      <c r="F9" s="3"/>
      <c r="G9" s="3"/>
      <c r="H9" s="3"/>
      <c r="I9" s="3"/>
      <c r="J9" s="43"/>
      <c r="K9" s="44"/>
      <c r="L9" s="47"/>
    </row>
    <row r="10" spans="1:12" ht="30" customHeight="1" x14ac:dyDescent="0.25">
      <c r="A10" s="11"/>
      <c r="B10" s="13" t="s">
        <v>4</v>
      </c>
      <c r="C10" s="8"/>
      <c r="D10" s="8"/>
      <c r="E10" s="8"/>
      <c r="F10" s="8"/>
      <c r="G10" s="8"/>
      <c r="H10" s="8"/>
      <c r="I10" s="8"/>
      <c r="J10" s="43"/>
      <c r="K10" s="44"/>
      <c r="L10" s="47"/>
    </row>
    <row r="11" spans="1:12" ht="30" customHeight="1" x14ac:dyDescent="0.25">
      <c r="A11" s="25" t="s">
        <v>0</v>
      </c>
      <c r="B11" s="24" t="s">
        <v>5</v>
      </c>
      <c r="C11" s="54" t="s">
        <v>13</v>
      </c>
      <c r="D11" s="55"/>
      <c r="E11" s="54" t="s">
        <v>18</v>
      </c>
      <c r="F11" s="55"/>
      <c r="G11" s="54" t="s">
        <v>19</v>
      </c>
      <c r="H11" s="55"/>
      <c r="I11" s="37" t="s">
        <v>20</v>
      </c>
      <c r="J11" s="43"/>
      <c r="K11" s="44"/>
      <c r="L11" s="47"/>
    </row>
    <row r="12" spans="1:12" ht="30" customHeight="1" x14ac:dyDescent="0.25">
      <c r="A12" s="25" t="s">
        <v>1</v>
      </c>
      <c r="B12" s="20" t="s">
        <v>6</v>
      </c>
      <c r="C12" s="57"/>
      <c r="D12" s="57"/>
      <c r="E12" s="57" t="s">
        <v>6</v>
      </c>
      <c r="F12" s="57"/>
      <c r="G12" s="57"/>
      <c r="H12" s="57"/>
      <c r="I12" s="21" t="s">
        <v>6</v>
      </c>
      <c r="J12" s="43"/>
      <c r="K12" s="44"/>
      <c r="L12" s="47"/>
    </row>
    <row r="13" spans="1:12" ht="30" customHeight="1" x14ac:dyDescent="0.25">
      <c r="A13" s="25" t="s">
        <v>2</v>
      </c>
      <c r="B13" s="26" t="s">
        <v>7</v>
      </c>
      <c r="C13" s="56"/>
      <c r="D13" s="56"/>
      <c r="E13" s="56" t="s">
        <v>7</v>
      </c>
      <c r="F13" s="56"/>
      <c r="G13" s="56"/>
      <c r="H13" s="56"/>
      <c r="I13" s="29" t="s">
        <v>7</v>
      </c>
      <c r="J13" s="18"/>
      <c r="K13" s="17"/>
      <c r="L13" s="51"/>
    </row>
    <row r="14" spans="1:12" ht="30" customHeight="1" x14ac:dyDescent="0.25">
      <c r="A14" s="25" t="s">
        <v>1</v>
      </c>
      <c r="B14" s="20"/>
      <c r="C14" s="57" t="s">
        <v>14</v>
      </c>
      <c r="D14" s="57"/>
      <c r="E14" s="57"/>
      <c r="F14" s="57"/>
      <c r="G14" s="57" t="s">
        <v>14</v>
      </c>
      <c r="H14" s="57"/>
      <c r="I14" s="21"/>
      <c r="J14" s="43" t="s">
        <v>18</v>
      </c>
      <c r="K14" s="19"/>
      <c r="L14" s="47"/>
    </row>
    <row r="15" spans="1:12" ht="30" customHeight="1" x14ac:dyDescent="0.25">
      <c r="A15" s="25" t="s">
        <v>2</v>
      </c>
      <c r="B15" s="26"/>
      <c r="C15" s="56" t="s">
        <v>15</v>
      </c>
      <c r="D15" s="56"/>
      <c r="E15" s="56"/>
      <c r="F15" s="56"/>
      <c r="G15" s="56" t="s">
        <v>15</v>
      </c>
      <c r="H15" s="56"/>
      <c r="I15" s="29"/>
      <c r="J15" s="43"/>
      <c r="K15" s="44"/>
      <c r="L15" s="47"/>
    </row>
    <row r="16" spans="1:12" ht="30" customHeight="1" x14ac:dyDescent="0.25">
      <c r="A16" s="25" t="s">
        <v>1</v>
      </c>
      <c r="B16" s="20" t="s">
        <v>8</v>
      </c>
      <c r="C16" s="57"/>
      <c r="D16" s="57"/>
      <c r="E16" s="57" t="s">
        <v>8</v>
      </c>
      <c r="F16" s="57"/>
      <c r="G16" s="57"/>
      <c r="H16" s="57"/>
      <c r="I16" s="23" t="s">
        <v>8</v>
      </c>
      <c r="J16" s="43"/>
      <c r="K16" s="44"/>
      <c r="L16" s="47"/>
    </row>
    <row r="17" spans="1:12" ht="30" customHeight="1" x14ac:dyDescent="0.25">
      <c r="A17" s="25" t="s">
        <v>2</v>
      </c>
      <c r="B17" s="26" t="s">
        <v>9</v>
      </c>
      <c r="C17" s="56"/>
      <c r="D17" s="56"/>
      <c r="E17" s="56" t="s">
        <v>9</v>
      </c>
      <c r="F17" s="56"/>
      <c r="G17" s="56"/>
      <c r="H17" s="56"/>
      <c r="I17" s="29" t="s">
        <v>9</v>
      </c>
      <c r="J17" s="43"/>
      <c r="K17" s="44"/>
      <c r="L17" s="47"/>
    </row>
    <row r="18" spans="1:12" ht="30" customHeight="1" x14ac:dyDescent="0.25">
      <c r="A18" s="25" t="s">
        <v>1</v>
      </c>
      <c r="B18" s="20"/>
      <c r="C18" s="57"/>
      <c r="D18" s="57"/>
      <c r="E18" s="57"/>
      <c r="F18" s="57"/>
      <c r="G18" s="57"/>
      <c r="H18" s="57"/>
      <c r="I18" s="21"/>
      <c r="J18" s="43"/>
      <c r="K18" s="44"/>
      <c r="L18" s="47"/>
    </row>
    <row r="19" spans="1:12" ht="30" customHeight="1" x14ac:dyDescent="0.25">
      <c r="A19" s="25" t="s">
        <v>2</v>
      </c>
      <c r="B19" s="26"/>
      <c r="C19" s="56"/>
      <c r="D19" s="56"/>
      <c r="E19" s="56"/>
      <c r="F19" s="56"/>
      <c r="G19" s="56"/>
      <c r="H19" s="56"/>
      <c r="I19" s="35"/>
      <c r="J19" s="18"/>
      <c r="K19" s="17"/>
      <c r="L19" s="52"/>
    </row>
    <row r="20" spans="1:12" ht="30" customHeight="1" x14ac:dyDescent="0.25">
      <c r="A20" s="25" t="s">
        <v>1</v>
      </c>
      <c r="B20" s="20"/>
      <c r="C20" s="57"/>
      <c r="D20" s="57"/>
      <c r="E20" s="57"/>
      <c r="F20" s="57"/>
      <c r="G20" s="57"/>
      <c r="H20" s="57"/>
      <c r="I20" s="21"/>
      <c r="J20" s="43" t="s">
        <v>19</v>
      </c>
      <c r="K20" s="19"/>
      <c r="L20" s="47"/>
    </row>
    <row r="21" spans="1:12" ht="30" customHeight="1" x14ac:dyDescent="0.25">
      <c r="A21" s="25" t="s">
        <v>2</v>
      </c>
      <c r="B21" s="26"/>
      <c r="C21" s="56"/>
      <c r="D21" s="56"/>
      <c r="E21" s="56"/>
      <c r="F21" s="56"/>
      <c r="G21" s="56"/>
      <c r="H21" s="56"/>
      <c r="I21" s="29"/>
      <c r="J21" s="43"/>
      <c r="K21" s="44"/>
      <c r="L21" s="47"/>
    </row>
    <row r="22" spans="1:12" ht="30" customHeight="1" x14ac:dyDescent="0.25">
      <c r="A22" s="25" t="s">
        <v>1</v>
      </c>
      <c r="B22" s="20"/>
      <c r="C22" s="57"/>
      <c r="D22" s="57"/>
      <c r="E22" s="57"/>
      <c r="F22" s="57"/>
      <c r="G22" s="57"/>
      <c r="H22" s="57"/>
      <c r="I22" s="21"/>
      <c r="J22" s="43"/>
      <c r="K22" s="44"/>
      <c r="L22" s="47"/>
    </row>
    <row r="23" spans="1:12" ht="30" customHeight="1" x14ac:dyDescent="0.25">
      <c r="A23" s="25" t="s">
        <v>2</v>
      </c>
      <c r="B23" s="26"/>
      <c r="C23" s="56"/>
      <c r="D23" s="56"/>
      <c r="E23" s="56"/>
      <c r="F23" s="56"/>
      <c r="G23" s="56"/>
      <c r="H23" s="56"/>
      <c r="I23" s="29"/>
      <c r="J23" s="43"/>
      <c r="K23" s="44"/>
      <c r="L23" s="47"/>
    </row>
    <row r="24" spans="1:12" ht="30" customHeight="1" x14ac:dyDescent="0.25">
      <c r="A24" s="25" t="s">
        <v>1</v>
      </c>
      <c r="B24" s="20" t="s">
        <v>10</v>
      </c>
      <c r="C24" s="57"/>
      <c r="D24" s="57"/>
      <c r="E24" s="57" t="s">
        <v>10</v>
      </c>
      <c r="F24" s="57"/>
      <c r="G24" s="57"/>
      <c r="H24" s="57"/>
      <c r="I24" s="21" t="s">
        <v>10</v>
      </c>
      <c r="J24" s="43"/>
      <c r="K24" s="44"/>
      <c r="L24" s="47"/>
    </row>
    <row r="25" spans="1:12" ht="30" customHeight="1" x14ac:dyDescent="0.25">
      <c r="A25" s="25" t="s">
        <v>2</v>
      </c>
      <c r="B25" s="26" t="s">
        <v>11</v>
      </c>
      <c r="C25" s="56"/>
      <c r="D25" s="56"/>
      <c r="E25" s="56" t="s">
        <v>11</v>
      </c>
      <c r="F25" s="56"/>
      <c r="G25" s="56"/>
      <c r="H25" s="56"/>
      <c r="I25" s="29" t="s">
        <v>11</v>
      </c>
      <c r="J25" s="18"/>
      <c r="K25" s="17"/>
      <c r="L25" s="52"/>
    </row>
    <row r="26" spans="1:12" ht="30" customHeight="1" x14ac:dyDescent="0.25">
      <c r="A26" s="25" t="s">
        <v>1</v>
      </c>
      <c r="B26" s="20"/>
      <c r="C26" s="57"/>
      <c r="D26" s="57"/>
      <c r="E26" s="57"/>
      <c r="F26" s="57"/>
      <c r="G26" s="57"/>
      <c r="H26" s="57"/>
      <c r="I26" s="21"/>
      <c r="J26" s="43" t="s">
        <v>20</v>
      </c>
      <c r="K26" s="19"/>
      <c r="L26" s="47"/>
    </row>
    <row r="27" spans="1:12" ht="30" customHeight="1" x14ac:dyDescent="0.25">
      <c r="A27" s="25" t="s">
        <v>2</v>
      </c>
      <c r="B27" s="26"/>
      <c r="C27" s="56"/>
      <c r="D27" s="56"/>
      <c r="E27" s="56"/>
      <c r="F27" s="56"/>
      <c r="G27" s="56"/>
      <c r="H27" s="56"/>
      <c r="I27" s="29"/>
      <c r="J27" s="43"/>
      <c r="K27" s="44"/>
      <c r="L27" s="47"/>
    </row>
    <row r="28" spans="1:12" ht="30" customHeight="1" x14ac:dyDescent="0.25">
      <c r="A28" s="25" t="s">
        <v>1</v>
      </c>
      <c r="B28" s="20"/>
      <c r="C28" s="57" t="s">
        <v>16</v>
      </c>
      <c r="D28" s="57"/>
      <c r="E28" s="57"/>
      <c r="F28" s="57"/>
      <c r="G28" s="57" t="s">
        <v>16</v>
      </c>
      <c r="H28" s="57"/>
      <c r="I28" s="21"/>
      <c r="J28" s="43"/>
      <c r="K28" s="44"/>
      <c r="L28" s="47"/>
    </row>
    <row r="29" spans="1:12" ht="30" customHeight="1" x14ac:dyDescent="0.25">
      <c r="A29" s="25" t="s">
        <v>2</v>
      </c>
      <c r="B29" s="26"/>
      <c r="C29" s="56" t="s">
        <v>17</v>
      </c>
      <c r="D29" s="56"/>
      <c r="E29" s="56"/>
      <c r="F29" s="56"/>
      <c r="G29" s="56" t="s">
        <v>17</v>
      </c>
      <c r="H29" s="56"/>
      <c r="I29" s="29"/>
      <c r="J29" s="43"/>
      <c r="K29" s="44"/>
      <c r="L29" s="47"/>
    </row>
    <row r="30" spans="1:12" ht="30" customHeight="1" x14ac:dyDescent="0.25">
      <c r="A30" s="25" t="s">
        <v>1</v>
      </c>
      <c r="B30" s="20"/>
      <c r="C30" s="57"/>
      <c r="D30" s="57"/>
      <c r="E30" s="57"/>
      <c r="F30" s="57"/>
      <c r="G30" s="57"/>
      <c r="H30" s="57"/>
      <c r="I30" s="21"/>
      <c r="J30" s="43"/>
      <c r="K30" s="44"/>
      <c r="L30" s="47"/>
    </row>
    <row r="31" spans="1:12" ht="30" customHeight="1" x14ac:dyDescent="0.25">
      <c r="A31" s="25" t="s">
        <v>2</v>
      </c>
      <c r="B31" s="27"/>
      <c r="C31" s="58"/>
      <c r="D31" s="58"/>
      <c r="E31" s="58"/>
      <c r="F31" s="58"/>
      <c r="G31" s="58"/>
      <c r="H31" s="58"/>
      <c r="I31" s="48"/>
      <c r="J31" s="43"/>
      <c r="K31" s="44"/>
      <c r="L31" s="46"/>
    </row>
  </sheetData>
  <mergeCells count="63">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conditionalFormatting sqref="C3:H3">
    <cfRule type="expression" dxfId="49" priority="6" stopIfTrue="1">
      <formula>DAY(C3)&gt;8</formula>
    </cfRule>
  </conditionalFormatting>
  <conditionalFormatting sqref="C7:I8">
    <cfRule type="expression" dxfId="48" priority="5" stopIfTrue="1">
      <formula>AND(DAY(C7)&gt;=1,DAY(C7)&lt;=15)</formula>
    </cfRule>
  </conditionalFormatting>
  <conditionalFormatting sqref="C3:I8">
    <cfRule type="expression" dxfId="47" priority="7">
      <formula>VLOOKUP(DAY(C3),HausaufgabenTage,1,FALSE)=DAY(C3)</formula>
    </cfRule>
  </conditionalFormatting>
  <conditionalFormatting sqref="B12:I12 B14:I14 B16:I16 B18:I18 B20:I20 B22:I22 B24:I24 B26:I26 B28:I28 B30:I30">
    <cfRule type="expression" dxfId="46" priority="4">
      <formula>B12&lt;&gt;""</formula>
    </cfRule>
  </conditionalFormatting>
  <conditionalFormatting sqref="B13:I13 B15:I15 B17:I17 B19:I19 B21:I21 B23:I23 B25:I25 B27:I27 B29:I29 B31:I31">
    <cfRule type="expression" dxfId="45" priority="3">
      <formula>B13&lt;&gt;""</formula>
    </cfRule>
  </conditionalFormatting>
  <conditionalFormatting sqref="B13:I13 B15:I15 B17:I17 B19:I19 B21:I21 B23:I23 B25:I25 B27:I27 B29:I29">
    <cfRule type="expression" dxfId="44" priority="2">
      <formula>COLUMN(B13)&gt;=2</formula>
    </cfRule>
  </conditionalFormatting>
  <conditionalFormatting sqref="B12:I31">
    <cfRule type="expression" dxfId="43" priority="1">
      <formula>COLUMN(B12)&gt;2</formula>
    </cfRule>
  </conditionalFormatting>
  <dataValidations xWindow="239" yWindow="583" count="13">
    <dataValidation allowBlank="1" showInputMessage="1" showErrorMessage="1" prompt="Geben Sie in dieser Zeile von Spalte B bis Spalte I den Kurs ein." sqref="B13"/>
    <dataValidation allowBlank="1" showInputMessage="1" showErrorMessage="1" prompt="Geben Sie in dieser Zeile von Spalte B bis Spalte I die Uhrzeit ein." sqref="B12"/>
    <dataValidation allowBlank="1" showInputMessage="1" showErrorMessage="1" prompt="Wenn diese Zeile eine kleinere Zahl als die vorhergehende Zahl oder Zeile mit Zahlen enthält, dann enthält diese Zeile Datumswerte für den nächsten Kalendermonat." sqref="C8"/>
    <dataValidation allowBlank="1" showInputMessage="1" showErrorMessage="1" prompt="Wenn diese Zeile nicht die Zahl 1 enthält, handelt es sich um einen Tag aus einem Vormonat. Die Zellen C3:I8 enthalten Datumswerte für den aktuellen Monat." sqref="C3"/>
    <dataValidation allowBlank="1" showInputMessage="1" showErrorMessage="1" prompt="Die Zellen C2:I2 enthalten Wochentage." sqref="C2"/>
    <dataValidation allowBlank="1" showInputMessage="1" showErrorMessage="1" prompt="Bereiten Sie auf diesem Arbeitsblatt einen Wochenzeitplan vor, und erstellen Sie eine Aufgabenliste. Aufgaben werden im monatlichen Kalender für das in Zelle B1 auf dem Januar-Arbeitsblatt eingegebene Jahr automatisch hervorgehoben." sqref="A1"/>
    <dataValidation allowBlank="1" showInputMessage="1" showErrorMessage="1" prompt="Automatisch aktualisiertes Kalenderjahr Um das Jahr zu ändern, aktualisieren Sie Zelle B1 auf dem Januar-Arbeitsblatt" sqref="B1"/>
    <dataValidation allowBlank="1" showInputMessage="1" showErrorMessage="1" prompt="Der Julikalender hebt Einträge in der Aufgabenliste für den Monat automatisch hervor. Dunklere Schriftarten stellen Aufgaben dar. Hellere Schriftarten stellen Tage dar, die zum Vor- oder Folgemonat gehören." sqref="B2"/>
    <dataValidation allowBlank="1" showInputMessage="1" showErrorMessage="1" prompt="Wochentage sind in dieser Spalte mit 6 Zeilen für Aufgaben für jeden gruppierten Wochentag im Monat gruppiert. Fügen Sie neue Zeilen ein, um weitere Aufgaben hinzuzufügen. Im Kalender auf der linken Seite werden Elemente hervorgehoben." sqref="J1"/>
    <dataValidation allowBlank="1" showInputMessage="1" showErrorMessage="1" prompt="Geben Sie in dieser Spalte die Aufgabendetails ein, die dem Wochentag in Spalte J und dem Tag in Spalte K für den Kalendermonat links entsprechen." sqref="L1"/>
    <dataValidation allowBlank="1" showInputMessage="1" showErrorMessage="1" prompt="Geben Sie den Tag im Monat für die Aufgabe ein, der dem Wochentag in Spalte J entspricht. Durch dieses Datum wird die Aufgabe im Kalender links hervorgehoben." sqref="K1"/>
    <dataValidation allowBlank="1" showInputMessage="1" showErrorMessage="1" prompt="Diese Zeile enthält Wochentage von Montag bis Freitag." sqref="B11"/>
    <dataValidation allowBlank="1" showInputMessage="1" showErrorMessage="1" prompt="Geben Sie die Uhrzeit für Ihren Kurs und darunter in einer neuen Zeile den Kursnamen für jeden Wochentag in den Spalten B bis I ein. Verfahren Sie in den nachfolgenden Zeilen für alle Kurse nach diesem Muster." sqref="B1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1" customWidth="1"/>
    <col min="2" max="2" width="20.625" style="14" customWidth="1"/>
    <col min="3" max="8" width="10.625" style="1" customWidth="1"/>
    <col min="9" max="9" width="20.625" style="1" customWidth="1"/>
    <col min="10" max="10" width="10.625" style="14" customWidth="1"/>
    <col min="11" max="11" width="10.625" style="2" customWidth="1"/>
    <col min="12" max="12" width="70.625" style="1" customWidth="1"/>
    <col min="13" max="13" width="2.625" customWidth="1"/>
  </cols>
  <sheetData>
    <row r="1" spans="1:12" ht="30" customHeight="1" x14ac:dyDescent="0.2">
      <c r="A1" s="14"/>
      <c r="B1" s="10">
        <f ca="1">KalenderJahr</f>
        <v>2017</v>
      </c>
      <c r="J1" s="41" t="s">
        <v>0</v>
      </c>
      <c r="K1" s="41" t="s">
        <v>23</v>
      </c>
      <c r="L1" s="42" t="s">
        <v>24</v>
      </c>
    </row>
    <row r="2" spans="1:12" ht="30" customHeight="1" x14ac:dyDescent="0.25">
      <c r="A2" s="11"/>
      <c r="B2" s="22" t="s">
        <v>34</v>
      </c>
      <c r="C2" s="6" t="s">
        <v>5</v>
      </c>
      <c r="D2" s="6" t="s">
        <v>13</v>
      </c>
      <c r="E2" s="6" t="s">
        <v>18</v>
      </c>
      <c r="F2" s="6" t="s">
        <v>19</v>
      </c>
      <c r="G2" s="6" t="s">
        <v>20</v>
      </c>
      <c r="H2" s="6" t="s">
        <v>21</v>
      </c>
      <c r="I2" s="6" t="s">
        <v>22</v>
      </c>
      <c r="J2" s="43" t="s">
        <v>5</v>
      </c>
      <c r="K2" s="44"/>
      <c r="L2" s="47"/>
    </row>
    <row r="3" spans="1:12" ht="30" customHeight="1" x14ac:dyDescent="0.25">
      <c r="A3" s="11"/>
      <c r="C3" s="5">
        <f ca="1">IF(DAY(AugSo1)=1,AugSo1-6,AugSo1+1)</f>
        <v>42947</v>
      </c>
      <c r="D3" s="5">
        <f ca="1">IF(DAY(AugSo1)=1,AugSo1-5,AugSo1+2)</f>
        <v>42948</v>
      </c>
      <c r="E3" s="5">
        <f ca="1">IF(DAY(AugSo1)=1,AugSo1-4,AugSo1+3)</f>
        <v>42949</v>
      </c>
      <c r="F3" s="5">
        <f ca="1">IF(DAY(AugSo1)=1,AugSo1-3,AugSo1+4)</f>
        <v>42950</v>
      </c>
      <c r="G3" s="5">
        <f ca="1">IF(DAY(AugSo1)=1,AugSo1-2,AugSo1+5)</f>
        <v>42951</v>
      </c>
      <c r="H3" s="5">
        <f ca="1">IF(DAY(AugSo1)=1,AugSo1-1,AugSo1+6)</f>
        <v>42952</v>
      </c>
      <c r="I3" s="5">
        <f ca="1">IF(DAY(AugSo1)=1,AugSo1,AugSo1+7)</f>
        <v>42953</v>
      </c>
      <c r="J3" s="43"/>
      <c r="K3" s="44"/>
      <c r="L3" s="47"/>
    </row>
    <row r="4" spans="1:12" ht="30" customHeight="1" x14ac:dyDescent="0.25">
      <c r="A4" s="11"/>
      <c r="C4" s="5">
        <f ca="1">IF(DAY(AugSo1)=1,AugSo1+1,AugSo1+8)</f>
        <v>42954</v>
      </c>
      <c r="D4" s="5">
        <f ca="1">IF(DAY(AugSo1)=1,AugSo1+2,AugSo1+9)</f>
        <v>42955</v>
      </c>
      <c r="E4" s="5">
        <f ca="1">IF(DAY(AugSo1)=1,AugSo1+3,AugSo1+10)</f>
        <v>42956</v>
      </c>
      <c r="F4" s="5">
        <f ca="1">IF(DAY(AugSo1)=1,AugSo1+4,AugSo1+11)</f>
        <v>42957</v>
      </c>
      <c r="G4" s="5">
        <f ca="1">IF(DAY(AugSo1)=1,AugSo1+5,AugSo1+12)</f>
        <v>42958</v>
      </c>
      <c r="H4" s="5">
        <f ca="1">IF(DAY(AugSo1)=1,AugSo1+6,AugSo1+13)</f>
        <v>42959</v>
      </c>
      <c r="I4" s="5">
        <f ca="1">IF(DAY(AugSo1)=1,AugSo1+7,AugSo1+14)</f>
        <v>42960</v>
      </c>
      <c r="J4" s="43"/>
      <c r="K4" s="44"/>
      <c r="L4" s="47"/>
    </row>
    <row r="5" spans="1:12" ht="30" customHeight="1" x14ac:dyDescent="0.25">
      <c r="A5" s="11"/>
      <c r="C5" s="5">
        <f ca="1">IF(DAY(AugSo1)=1,AugSo1+8,AugSo1+15)</f>
        <v>42961</v>
      </c>
      <c r="D5" s="5">
        <f ca="1">IF(DAY(AugSo1)=1,AugSo1+9,AugSo1+16)</f>
        <v>42962</v>
      </c>
      <c r="E5" s="5">
        <f ca="1">IF(DAY(AugSo1)=1,AugSo1+10,AugSo1+17)</f>
        <v>42963</v>
      </c>
      <c r="F5" s="5">
        <f ca="1">IF(DAY(AugSo1)=1,AugSo1+11,AugSo1+18)</f>
        <v>42964</v>
      </c>
      <c r="G5" s="5">
        <f ca="1">IF(DAY(AugSo1)=1,AugSo1+12,AugSo1+19)</f>
        <v>42965</v>
      </c>
      <c r="H5" s="5">
        <f ca="1">IF(DAY(AugSo1)=1,AugSo1+13,AugSo1+20)</f>
        <v>42966</v>
      </c>
      <c r="I5" s="5">
        <f ca="1">IF(DAY(AugSo1)=1,AugSo1+14,AugSo1+21)</f>
        <v>42967</v>
      </c>
      <c r="J5" s="43"/>
      <c r="K5" s="44"/>
      <c r="L5" s="47"/>
    </row>
    <row r="6" spans="1:12" ht="30" customHeight="1" x14ac:dyDescent="0.25">
      <c r="A6" s="11"/>
      <c r="C6" s="5">
        <f ca="1">IF(DAY(AugSo1)=1,AugSo1+15,AugSo1+22)</f>
        <v>42968</v>
      </c>
      <c r="D6" s="5">
        <f ca="1">IF(DAY(AugSo1)=1,AugSo1+16,AugSo1+23)</f>
        <v>42969</v>
      </c>
      <c r="E6" s="5">
        <f ca="1">IF(DAY(AugSo1)=1,AugSo1+17,AugSo1+24)</f>
        <v>42970</v>
      </c>
      <c r="F6" s="5">
        <f ca="1">IF(DAY(AugSo1)=1,AugSo1+18,AugSo1+25)</f>
        <v>42971</v>
      </c>
      <c r="G6" s="5">
        <f ca="1">IF(DAY(AugSo1)=1,AugSo1+19,AugSo1+26)</f>
        <v>42972</v>
      </c>
      <c r="H6" s="5">
        <f ca="1">IF(DAY(AugSo1)=1,AugSo1+20,AugSo1+27)</f>
        <v>42973</v>
      </c>
      <c r="I6" s="5">
        <f ca="1">IF(DAY(AugSo1)=1,AugSo1+21,AugSo1+28)</f>
        <v>42974</v>
      </c>
      <c r="J6" s="43"/>
      <c r="K6" s="44"/>
      <c r="L6" s="47"/>
    </row>
    <row r="7" spans="1:12" ht="30" customHeight="1" x14ac:dyDescent="0.25">
      <c r="A7" s="11"/>
      <c r="C7" s="5">
        <f ca="1">IF(DAY(AugSo1)=1,AugSo1+22,AugSo1+29)</f>
        <v>42975</v>
      </c>
      <c r="D7" s="5">
        <f ca="1">IF(DAY(AugSo1)=1,AugSo1+23,AugSo1+30)</f>
        <v>42976</v>
      </c>
      <c r="E7" s="5">
        <f ca="1">IF(DAY(AugSo1)=1,AugSo1+24,AugSo1+31)</f>
        <v>42977</v>
      </c>
      <c r="F7" s="5">
        <f ca="1">IF(DAY(AugSo1)=1,AugSo1+25,AugSo1+32)</f>
        <v>42978</v>
      </c>
      <c r="G7" s="5">
        <f ca="1">IF(DAY(AugSo1)=1,AugSo1+26,AugSo1+33)</f>
        <v>42979</v>
      </c>
      <c r="H7" s="5">
        <f ca="1">IF(DAY(AugSo1)=1,AugSo1+27,AugSo1+34)</f>
        <v>42980</v>
      </c>
      <c r="I7" s="5">
        <f ca="1">IF(DAY(AugSo1)=1,AugSo1+28,AugSo1+35)</f>
        <v>42981</v>
      </c>
      <c r="J7" s="18"/>
      <c r="K7" s="17"/>
      <c r="L7" s="51"/>
    </row>
    <row r="8" spans="1:12" ht="30" customHeight="1" x14ac:dyDescent="0.25">
      <c r="A8" s="11"/>
      <c r="B8" s="16"/>
      <c r="C8" s="5">
        <f ca="1">IF(DAY(AugSo1)=1,AugSo1+29,AugSo1+36)</f>
        <v>42982</v>
      </c>
      <c r="D8" s="5">
        <f ca="1">IF(DAY(AugSo1)=1,AugSo1+30,AugSo1+37)</f>
        <v>42983</v>
      </c>
      <c r="E8" s="5">
        <f ca="1">IF(DAY(AugSo1)=1,AugSo1+31,AugSo1+38)</f>
        <v>42984</v>
      </c>
      <c r="F8" s="5">
        <f ca="1">IF(DAY(AugSo1)=1,AugSo1+32,AugSo1+39)</f>
        <v>42985</v>
      </c>
      <c r="G8" s="5">
        <f ca="1">IF(DAY(AugSo1)=1,AugSo1+33,AugSo1+40)</f>
        <v>42986</v>
      </c>
      <c r="H8" s="5">
        <f ca="1">IF(DAY(AugSo1)=1,AugSo1+34,AugSo1+41)</f>
        <v>42987</v>
      </c>
      <c r="I8" s="5">
        <f ca="1">IF(DAY(AugSo1)=1,AugSo1+35,AugSo1+42)</f>
        <v>42988</v>
      </c>
      <c r="J8" s="43" t="s">
        <v>13</v>
      </c>
      <c r="K8" s="19"/>
      <c r="L8" s="47"/>
    </row>
    <row r="9" spans="1:12" ht="30" customHeight="1" x14ac:dyDescent="0.25">
      <c r="A9" s="11"/>
      <c r="C9" s="3"/>
      <c r="D9" s="3"/>
      <c r="E9" s="3"/>
      <c r="F9" s="3"/>
      <c r="G9" s="3"/>
      <c r="H9" s="3"/>
      <c r="I9" s="3"/>
      <c r="J9" s="43"/>
      <c r="K9" s="44"/>
      <c r="L9" s="47"/>
    </row>
    <row r="10" spans="1:12" ht="30" customHeight="1" x14ac:dyDescent="0.25">
      <c r="A10" s="11"/>
      <c r="B10" s="13" t="s">
        <v>4</v>
      </c>
      <c r="C10" s="8"/>
      <c r="D10" s="8"/>
      <c r="E10" s="8"/>
      <c r="F10" s="8"/>
      <c r="G10" s="8"/>
      <c r="H10" s="8"/>
      <c r="I10" s="8"/>
      <c r="J10" s="43"/>
      <c r="K10" s="44"/>
      <c r="L10" s="47"/>
    </row>
    <row r="11" spans="1:12" ht="30" customHeight="1" x14ac:dyDescent="0.25">
      <c r="A11" s="25" t="s">
        <v>0</v>
      </c>
      <c r="B11" s="24" t="s">
        <v>5</v>
      </c>
      <c r="C11" s="54" t="s">
        <v>13</v>
      </c>
      <c r="D11" s="55"/>
      <c r="E11" s="54" t="s">
        <v>18</v>
      </c>
      <c r="F11" s="55"/>
      <c r="G11" s="54" t="s">
        <v>19</v>
      </c>
      <c r="H11" s="55"/>
      <c r="I11" s="37" t="s">
        <v>20</v>
      </c>
      <c r="J11" s="43"/>
      <c r="K11" s="44"/>
      <c r="L11" s="47"/>
    </row>
    <row r="12" spans="1:12" ht="30" customHeight="1" x14ac:dyDescent="0.25">
      <c r="A12" s="25" t="s">
        <v>1</v>
      </c>
      <c r="B12" s="20" t="s">
        <v>6</v>
      </c>
      <c r="C12" s="57"/>
      <c r="D12" s="57"/>
      <c r="E12" s="57" t="s">
        <v>6</v>
      </c>
      <c r="F12" s="57"/>
      <c r="G12" s="57"/>
      <c r="H12" s="57"/>
      <c r="I12" s="21" t="s">
        <v>6</v>
      </c>
      <c r="J12" s="43"/>
      <c r="K12" s="44"/>
      <c r="L12" s="47"/>
    </row>
    <row r="13" spans="1:12" ht="30" customHeight="1" x14ac:dyDescent="0.25">
      <c r="A13" s="25" t="s">
        <v>2</v>
      </c>
      <c r="B13" s="26" t="s">
        <v>7</v>
      </c>
      <c r="C13" s="56"/>
      <c r="D13" s="56"/>
      <c r="E13" s="56" t="s">
        <v>7</v>
      </c>
      <c r="F13" s="56"/>
      <c r="G13" s="56"/>
      <c r="H13" s="56"/>
      <c r="I13" s="29" t="s">
        <v>7</v>
      </c>
      <c r="J13" s="18"/>
      <c r="K13" s="17"/>
      <c r="L13" s="51"/>
    </row>
    <row r="14" spans="1:12" ht="30" customHeight="1" x14ac:dyDescent="0.25">
      <c r="A14" s="25" t="s">
        <v>1</v>
      </c>
      <c r="B14" s="20"/>
      <c r="C14" s="57" t="s">
        <v>14</v>
      </c>
      <c r="D14" s="57"/>
      <c r="E14" s="57"/>
      <c r="F14" s="57"/>
      <c r="G14" s="57" t="s">
        <v>14</v>
      </c>
      <c r="H14" s="57"/>
      <c r="I14" s="21"/>
      <c r="J14" s="43" t="s">
        <v>18</v>
      </c>
      <c r="K14" s="19"/>
      <c r="L14" s="47"/>
    </row>
    <row r="15" spans="1:12" ht="30" customHeight="1" x14ac:dyDescent="0.25">
      <c r="A15" s="25" t="s">
        <v>2</v>
      </c>
      <c r="B15" s="26"/>
      <c r="C15" s="56" t="s">
        <v>15</v>
      </c>
      <c r="D15" s="56"/>
      <c r="E15" s="56"/>
      <c r="F15" s="56"/>
      <c r="G15" s="56" t="s">
        <v>15</v>
      </c>
      <c r="H15" s="56"/>
      <c r="I15" s="29"/>
      <c r="J15" s="43"/>
      <c r="K15" s="44"/>
      <c r="L15" s="47"/>
    </row>
    <row r="16" spans="1:12" ht="30" customHeight="1" x14ac:dyDescent="0.25">
      <c r="A16" s="25" t="s">
        <v>1</v>
      </c>
      <c r="B16" s="20" t="s">
        <v>8</v>
      </c>
      <c r="C16" s="57"/>
      <c r="D16" s="57"/>
      <c r="E16" s="57" t="s">
        <v>8</v>
      </c>
      <c r="F16" s="57"/>
      <c r="G16" s="57"/>
      <c r="H16" s="57"/>
      <c r="I16" s="23" t="s">
        <v>8</v>
      </c>
      <c r="J16" s="43"/>
      <c r="K16" s="44"/>
      <c r="L16" s="47"/>
    </row>
    <row r="17" spans="1:12" ht="30" customHeight="1" x14ac:dyDescent="0.25">
      <c r="A17" s="25" t="s">
        <v>2</v>
      </c>
      <c r="B17" s="26" t="s">
        <v>9</v>
      </c>
      <c r="C17" s="56"/>
      <c r="D17" s="56"/>
      <c r="E17" s="56" t="s">
        <v>9</v>
      </c>
      <c r="F17" s="56"/>
      <c r="G17" s="56"/>
      <c r="H17" s="56"/>
      <c r="I17" s="29" t="s">
        <v>9</v>
      </c>
      <c r="J17" s="43"/>
      <c r="K17" s="44"/>
      <c r="L17" s="47"/>
    </row>
    <row r="18" spans="1:12" ht="30" customHeight="1" x14ac:dyDescent="0.25">
      <c r="A18" s="25" t="s">
        <v>1</v>
      </c>
      <c r="B18" s="20"/>
      <c r="C18" s="57"/>
      <c r="D18" s="57"/>
      <c r="E18" s="57"/>
      <c r="F18" s="57"/>
      <c r="G18" s="57"/>
      <c r="H18" s="57"/>
      <c r="I18" s="21"/>
      <c r="J18" s="43"/>
      <c r="K18" s="44"/>
      <c r="L18" s="47"/>
    </row>
    <row r="19" spans="1:12" ht="30" customHeight="1" x14ac:dyDescent="0.25">
      <c r="A19" s="25" t="s">
        <v>2</v>
      </c>
      <c r="B19" s="26"/>
      <c r="C19" s="56"/>
      <c r="D19" s="56"/>
      <c r="E19" s="56"/>
      <c r="F19" s="56"/>
      <c r="G19" s="56"/>
      <c r="H19" s="56"/>
      <c r="I19" s="35"/>
      <c r="J19" s="18"/>
      <c r="K19" s="17"/>
      <c r="L19" s="52"/>
    </row>
    <row r="20" spans="1:12" ht="30" customHeight="1" x14ac:dyDescent="0.25">
      <c r="A20" s="25" t="s">
        <v>1</v>
      </c>
      <c r="B20" s="20"/>
      <c r="C20" s="57"/>
      <c r="D20" s="57"/>
      <c r="E20" s="57"/>
      <c r="F20" s="57"/>
      <c r="G20" s="57"/>
      <c r="H20" s="57"/>
      <c r="I20" s="21"/>
      <c r="J20" s="43" t="s">
        <v>19</v>
      </c>
      <c r="K20" s="19"/>
      <c r="L20" s="47"/>
    </row>
    <row r="21" spans="1:12" ht="30" customHeight="1" x14ac:dyDescent="0.25">
      <c r="A21" s="25" t="s">
        <v>2</v>
      </c>
      <c r="B21" s="26"/>
      <c r="C21" s="56"/>
      <c r="D21" s="56"/>
      <c r="E21" s="56"/>
      <c r="F21" s="56"/>
      <c r="G21" s="56"/>
      <c r="H21" s="56"/>
      <c r="I21" s="29"/>
      <c r="J21" s="43"/>
      <c r="K21" s="44"/>
      <c r="L21" s="47"/>
    </row>
    <row r="22" spans="1:12" ht="30" customHeight="1" x14ac:dyDescent="0.25">
      <c r="A22" s="25" t="s">
        <v>1</v>
      </c>
      <c r="B22" s="20"/>
      <c r="C22" s="57"/>
      <c r="D22" s="57"/>
      <c r="E22" s="57"/>
      <c r="F22" s="57"/>
      <c r="G22" s="57"/>
      <c r="H22" s="57"/>
      <c r="I22" s="21"/>
      <c r="J22" s="43"/>
      <c r="K22" s="44"/>
      <c r="L22" s="47"/>
    </row>
    <row r="23" spans="1:12" ht="30" customHeight="1" x14ac:dyDescent="0.25">
      <c r="A23" s="25" t="s">
        <v>2</v>
      </c>
      <c r="B23" s="26"/>
      <c r="C23" s="56"/>
      <c r="D23" s="56"/>
      <c r="E23" s="56"/>
      <c r="F23" s="56"/>
      <c r="G23" s="56"/>
      <c r="H23" s="56"/>
      <c r="I23" s="29"/>
      <c r="J23" s="43"/>
      <c r="K23" s="44"/>
      <c r="L23" s="47"/>
    </row>
    <row r="24" spans="1:12" ht="30" customHeight="1" x14ac:dyDescent="0.25">
      <c r="A24" s="25" t="s">
        <v>1</v>
      </c>
      <c r="B24" s="20" t="s">
        <v>10</v>
      </c>
      <c r="C24" s="57"/>
      <c r="D24" s="57"/>
      <c r="E24" s="57" t="s">
        <v>10</v>
      </c>
      <c r="F24" s="57"/>
      <c r="G24" s="57"/>
      <c r="H24" s="57"/>
      <c r="I24" s="21" t="s">
        <v>10</v>
      </c>
      <c r="J24" s="43"/>
      <c r="K24" s="44"/>
      <c r="L24" s="47"/>
    </row>
    <row r="25" spans="1:12" ht="30" customHeight="1" x14ac:dyDescent="0.25">
      <c r="A25" s="25" t="s">
        <v>2</v>
      </c>
      <c r="B25" s="26" t="s">
        <v>11</v>
      </c>
      <c r="C25" s="56"/>
      <c r="D25" s="56"/>
      <c r="E25" s="56" t="s">
        <v>11</v>
      </c>
      <c r="F25" s="56"/>
      <c r="G25" s="56"/>
      <c r="H25" s="56"/>
      <c r="I25" s="29" t="s">
        <v>11</v>
      </c>
      <c r="J25" s="18"/>
      <c r="K25" s="17"/>
      <c r="L25" s="52"/>
    </row>
    <row r="26" spans="1:12" ht="30" customHeight="1" x14ac:dyDescent="0.25">
      <c r="A26" s="25" t="s">
        <v>1</v>
      </c>
      <c r="B26" s="20"/>
      <c r="C26" s="57"/>
      <c r="D26" s="57"/>
      <c r="E26" s="57"/>
      <c r="F26" s="57"/>
      <c r="G26" s="57"/>
      <c r="H26" s="57"/>
      <c r="I26" s="21"/>
      <c r="J26" s="43" t="s">
        <v>20</v>
      </c>
      <c r="K26" s="19"/>
      <c r="L26" s="47"/>
    </row>
    <row r="27" spans="1:12" ht="30" customHeight="1" x14ac:dyDescent="0.25">
      <c r="A27" s="25" t="s">
        <v>2</v>
      </c>
      <c r="B27" s="26"/>
      <c r="C27" s="56"/>
      <c r="D27" s="56"/>
      <c r="E27" s="56"/>
      <c r="F27" s="56"/>
      <c r="G27" s="56"/>
      <c r="H27" s="56"/>
      <c r="I27" s="29"/>
      <c r="J27" s="43"/>
      <c r="K27" s="44"/>
      <c r="L27" s="47"/>
    </row>
    <row r="28" spans="1:12" ht="30" customHeight="1" x14ac:dyDescent="0.25">
      <c r="A28" s="25" t="s">
        <v>1</v>
      </c>
      <c r="B28" s="20"/>
      <c r="C28" s="57" t="s">
        <v>16</v>
      </c>
      <c r="D28" s="57"/>
      <c r="E28" s="57"/>
      <c r="F28" s="57"/>
      <c r="G28" s="57" t="s">
        <v>16</v>
      </c>
      <c r="H28" s="57"/>
      <c r="I28" s="21"/>
      <c r="J28" s="43"/>
      <c r="K28" s="44"/>
      <c r="L28" s="47"/>
    </row>
    <row r="29" spans="1:12" ht="30" customHeight="1" x14ac:dyDescent="0.25">
      <c r="A29" s="25" t="s">
        <v>2</v>
      </c>
      <c r="B29" s="26"/>
      <c r="C29" s="56" t="s">
        <v>17</v>
      </c>
      <c r="D29" s="56"/>
      <c r="E29" s="56"/>
      <c r="F29" s="56"/>
      <c r="G29" s="56" t="s">
        <v>17</v>
      </c>
      <c r="H29" s="56"/>
      <c r="I29" s="29"/>
      <c r="J29" s="43"/>
      <c r="K29" s="44"/>
      <c r="L29" s="47"/>
    </row>
    <row r="30" spans="1:12" ht="30" customHeight="1" x14ac:dyDescent="0.25">
      <c r="A30" s="25" t="s">
        <v>1</v>
      </c>
      <c r="B30" s="20"/>
      <c r="C30" s="57"/>
      <c r="D30" s="57"/>
      <c r="E30" s="57"/>
      <c r="F30" s="57"/>
      <c r="G30" s="57"/>
      <c r="H30" s="57"/>
      <c r="I30" s="21"/>
      <c r="J30" s="43"/>
      <c r="K30" s="44"/>
      <c r="L30" s="47"/>
    </row>
    <row r="31" spans="1:12" ht="30" customHeight="1" x14ac:dyDescent="0.25">
      <c r="A31" s="25" t="s">
        <v>2</v>
      </c>
      <c r="B31" s="27"/>
      <c r="C31" s="58"/>
      <c r="D31" s="58"/>
      <c r="E31" s="58"/>
      <c r="F31" s="58"/>
      <c r="G31" s="58"/>
      <c r="H31" s="58"/>
      <c r="I31" s="48"/>
      <c r="J31" s="43"/>
      <c r="K31" s="44"/>
      <c r="L31" s="46"/>
    </row>
  </sheetData>
  <mergeCells count="63">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conditionalFormatting sqref="C3:H3">
    <cfRule type="expression" dxfId="41" priority="6" stopIfTrue="1">
      <formula>DAY(C3)&gt;8</formula>
    </cfRule>
  </conditionalFormatting>
  <conditionalFormatting sqref="C7:I8">
    <cfRule type="expression" dxfId="40" priority="5" stopIfTrue="1">
      <formula>AND(DAY(C7)&gt;=1,DAY(C7)&lt;=15)</formula>
    </cfRule>
  </conditionalFormatting>
  <conditionalFormatting sqref="C3:I8">
    <cfRule type="expression" dxfId="39" priority="7">
      <formula>VLOOKUP(DAY(C3),HausaufgabenTage,1,FALSE)=DAY(C3)</formula>
    </cfRule>
  </conditionalFormatting>
  <conditionalFormatting sqref="B12:I12 B14:I14 B16:I16 B18:I18 B20:I20 B22:I22 B24:I24 B26:I26 B28:I28 B30:I30">
    <cfRule type="expression" dxfId="38" priority="4">
      <formula>B12&lt;&gt;""</formula>
    </cfRule>
  </conditionalFormatting>
  <conditionalFormatting sqref="B13:I13 B15:I15 B17:I17 B19:I19 B21:I21 B23:I23 B25:I25 B27:I27 B29:I29 B31:I31">
    <cfRule type="expression" dxfId="37" priority="3">
      <formula>B12&lt;&gt;""</formula>
    </cfRule>
  </conditionalFormatting>
  <conditionalFormatting sqref="B13:I13 B15:I15 B17:I17 B19:I19 B21:I21 B23:I23 B25:I25 B27:I27 B29:I29">
    <cfRule type="expression" dxfId="36" priority="2">
      <formula>COLUMN(B13)&gt;=2</formula>
    </cfRule>
  </conditionalFormatting>
  <conditionalFormatting sqref="B12:I31">
    <cfRule type="expression" dxfId="35" priority="1">
      <formula>COLUMN(B12)&gt;2</formula>
    </cfRule>
  </conditionalFormatting>
  <dataValidations xWindow="132" yWindow="585" count="13">
    <dataValidation allowBlank="1" showInputMessage="1" showErrorMessage="1" prompt="Der Augustkalender hebt Einträge in der Aufgabenliste für den Monat automatisch hervor. Dunklere Schriftarten stellen Aufgaben dar. Hellere Schriftarten stellen Tage dar, die zum Vor- oder Folgemonat gehören." sqref="B2"/>
    <dataValidation allowBlank="1" showInputMessage="1" showErrorMessage="1" prompt="Automatisch aktualisiertes Kalenderjahr Um das Jahr zu ändern, aktualisieren Sie Zelle B1 auf dem Januar-Arbeitsblatt" sqref="B1"/>
    <dataValidation allowBlank="1" showInputMessage="1" showErrorMessage="1" prompt="Bereiten Sie auf diesem Arbeitsblatt einen Wochenzeitplan vor, und erstellen Sie eine Aufgabenliste. Aufgaben werden im monatlichen Kalender für das in Zelle B1 auf dem Januar-Arbeitsblatt eingegebene Jahr automatisch hervorgehoben." sqref="A1"/>
    <dataValidation allowBlank="1" showInputMessage="1" showErrorMessage="1" prompt="Die Zellen C2:I2 enthalten Wochentage." sqref="C2"/>
    <dataValidation allowBlank="1" showInputMessage="1" showErrorMessage="1" prompt="Wenn diese Zeile nicht die Zahl 1 enthält, handelt es sich um einen Tag aus einem Vormonat. Die Zellen C3:I8 enthalten Datumswerte für den aktuellen Monat." sqref="C3"/>
    <dataValidation allowBlank="1" showInputMessage="1" showErrorMessage="1" prompt="Wenn diese Zeile eine kleinere Zahl als die vorhergehende Zahl oder Zeile mit Zahlen enthält, dann enthält diese Zeile Datumswerte für den nächsten Kalendermonat." sqref="C8"/>
    <dataValidation allowBlank="1" showInputMessage="1" showErrorMessage="1" prompt="Geben Sie in dieser Zeile von Spalte B bis Spalte I die Uhrzeit ein." sqref="B12"/>
    <dataValidation allowBlank="1" showInputMessage="1" showErrorMessage="1" prompt="Geben Sie in dieser Zeile von Spalte B bis Spalte I den Kurs ein." sqref="B13"/>
    <dataValidation allowBlank="1" showInputMessage="1" showErrorMessage="1" prompt="Wochentage sind in dieser Spalte mit 6 Zeilen für Aufgaben für jeden gruppierten Wochentag im Monat gruppiert. Fügen Sie neue Zeilen ein, um weitere Aufgaben hinzuzufügen. Im Kalender auf der linken Seite werden Elemente hervorgehoben." sqref="J1"/>
    <dataValidation allowBlank="1" showInputMessage="1" showErrorMessage="1" prompt="Geben Sie in dieser Spalte die Aufgabendetails ein, die dem Wochentag in Spalte J und dem Tag in Spalte K für den Kalendermonat links entsprechen." sqref="L1"/>
    <dataValidation allowBlank="1" showInputMessage="1" showErrorMessage="1" prompt="Geben Sie den Tag im Monat für die Aufgabe ein, der dem Wochentag in Spalte J entspricht. Durch dieses Datum wird die Aufgabe im Kalender links hervorgehoben." sqref="K1"/>
    <dataValidation allowBlank="1" showInputMessage="1" showErrorMessage="1" prompt="Diese Zeile enthält Wochentage von Montag bis Freitag." sqref="B11"/>
    <dataValidation allowBlank="1" showInputMessage="1" showErrorMessage="1" prompt="Geben Sie die Uhrzeit für Ihren Kurs und darunter in einer neuen Zeile den Kursnamen für jeden Wochentag in den Spalten B bis I ein. Verfahren Sie in den nachfolgenden Zeilen für alle Kurse nach diesem Muster." sqref="B1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1" customWidth="1"/>
    <col min="2" max="2" width="20.625" style="14" customWidth="1"/>
    <col min="3" max="8" width="10.625" style="1" customWidth="1"/>
    <col min="9" max="9" width="20.625" style="1" customWidth="1"/>
    <col min="10" max="10" width="10.625" style="14" customWidth="1"/>
    <col min="11" max="11" width="10.625" style="2" customWidth="1"/>
    <col min="12" max="12" width="70.625" style="1" customWidth="1"/>
    <col min="13" max="13" width="2.625" customWidth="1"/>
  </cols>
  <sheetData>
    <row r="1" spans="1:12" ht="30" customHeight="1" x14ac:dyDescent="0.2">
      <c r="A1" s="14"/>
      <c r="B1" s="10">
        <f ca="1">KalenderJahr</f>
        <v>2017</v>
      </c>
      <c r="J1" s="41" t="s">
        <v>0</v>
      </c>
      <c r="K1" s="41" t="s">
        <v>23</v>
      </c>
      <c r="L1" s="42" t="s">
        <v>24</v>
      </c>
    </row>
    <row r="2" spans="1:12" ht="30" customHeight="1" x14ac:dyDescent="0.25">
      <c r="A2" s="11"/>
      <c r="B2" s="22" t="s">
        <v>35</v>
      </c>
      <c r="C2" s="6" t="s">
        <v>5</v>
      </c>
      <c r="D2" s="6" t="s">
        <v>13</v>
      </c>
      <c r="E2" s="6" t="s">
        <v>18</v>
      </c>
      <c r="F2" s="6" t="s">
        <v>19</v>
      </c>
      <c r="G2" s="6" t="s">
        <v>20</v>
      </c>
      <c r="H2" s="6" t="s">
        <v>21</v>
      </c>
      <c r="I2" s="6" t="s">
        <v>22</v>
      </c>
      <c r="J2" s="43" t="s">
        <v>5</v>
      </c>
      <c r="K2" s="44"/>
      <c r="L2" s="47"/>
    </row>
    <row r="3" spans="1:12" ht="30" customHeight="1" x14ac:dyDescent="0.25">
      <c r="A3" s="11"/>
      <c r="C3" s="5">
        <f ca="1">IF(DAY(SepSo1)=1,SepSo1-6,SepSo1+1)</f>
        <v>42975</v>
      </c>
      <c r="D3" s="5">
        <f ca="1">IF(DAY(SepSo1)=1,SepSo1-5,SepSo1+2)</f>
        <v>42976</v>
      </c>
      <c r="E3" s="5">
        <f ca="1">IF(DAY(SepSo1)=1,SepSo1-4,SepSo1+3)</f>
        <v>42977</v>
      </c>
      <c r="F3" s="5">
        <f ca="1">IF(DAY(SepSo1)=1,SepSo1-3,SepSo1+4)</f>
        <v>42978</v>
      </c>
      <c r="G3" s="5">
        <f ca="1">IF(DAY(SepSo1)=1,SepSo1-2,SepSo1+5)</f>
        <v>42979</v>
      </c>
      <c r="H3" s="5">
        <f ca="1">IF(DAY(SepSo1)=1,SepSo1-1,SepSo1+6)</f>
        <v>42980</v>
      </c>
      <c r="I3" s="5">
        <f ca="1">IF(DAY(SepSo1)=1,SepSo1,SepSo1+7)</f>
        <v>42981</v>
      </c>
      <c r="J3" s="43"/>
      <c r="K3" s="44"/>
      <c r="L3" s="47"/>
    </row>
    <row r="4" spans="1:12" ht="30" customHeight="1" x14ac:dyDescent="0.25">
      <c r="A4" s="11"/>
      <c r="C4" s="5">
        <f ca="1">IF(DAY(SepSo1)=1,SepSo1+1,SepSo1+8)</f>
        <v>42982</v>
      </c>
      <c r="D4" s="5">
        <f ca="1">IF(DAY(SepSo1)=1,SepSo1+2,SepSo1+9)</f>
        <v>42983</v>
      </c>
      <c r="E4" s="5">
        <f ca="1">IF(DAY(SepSo1)=1,SepSo1+3,SepSo1+10)</f>
        <v>42984</v>
      </c>
      <c r="F4" s="5">
        <f ca="1">IF(DAY(SepSo1)=1,SepSo1+4,SepSo1+11)</f>
        <v>42985</v>
      </c>
      <c r="G4" s="5">
        <f ca="1">IF(DAY(SepSo1)=1,SepSo1+5,SepSo1+12)</f>
        <v>42986</v>
      </c>
      <c r="H4" s="5">
        <f ca="1">IF(DAY(SepSo1)=1,SepSo1+6,SepSo1+13)</f>
        <v>42987</v>
      </c>
      <c r="I4" s="5">
        <f ca="1">IF(DAY(SepSo1)=1,SepSo1+7,SepSo1+14)</f>
        <v>42988</v>
      </c>
      <c r="J4" s="43"/>
      <c r="K4" s="44"/>
      <c r="L4" s="47"/>
    </row>
    <row r="5" spans="1:12" ht="30" customHeight="1" x14ac:dyDescent="0.25">
      <c r="A5" s="11"/>
      <c r="C5" s="5">
        <f ca="1">IF(DAY(SepSo1)=1,SepSo1+8,SepSo1+15)</f>
        <v>42989</v>
      </c>
      <c r="D5" s="5">
        <f ca="1">IF(DAY(SepSo1)=1,SepSo1+9,SepSo1+16)</f>
        <v>42990</v>
      </c>
      <c r="E5" s="5">
        <f ca="1">IF(DAY(SepSo1)=1,SepSo1+10,SepSo1+17)</f>
        <v>42991</v>
      </c>
      <c r="F5" s="5">
        <f ca="1">IF(DAY(SepSo1)=1,SepSo1+11,SepSo1+18)</f>
        <v>42992</v>
      </c>
      <c r="G5" s="5">
        <f ca="1">IF(DAY(SepSo1)=1,SepSo1+12,SepSo1+19)</f>
        <v>42993</v>
      </c>
      <c r="H5" s="5">
        <f ca="1">IF(DAY(SepSo1)=1,SepSo1+13,SepSo1+20)</f>
        <v>42994</v>
      </c>
      <c r="I5" s="5">
        <f ca="1">IF(DAY(SepSo1)=1,SepSo1+14,SepSo1+21)</f>
        <v>42995</v>
      </c>
      <c r="J5" s="43"/>
      <c r="K5" s="44"/>
      <c r="L5" s="47"/>
    </row>
    <row r="6" spans="1:12" ht="30" customHeight="1" x14ac:dyDescent="0.25">
      <c r="A6" s="11"/>
      <c r="C6" s="5">
        <f ca="1">IF(DAY(SepSo1)=1,SepSo1+15,SepSo1+22)</f>
        <v>42996</v>
      </c>
      <c r="D6" s="5">
        <f ca="1">IF(DAY(SepSo1)=1,SepSo1+16,SepSo1+23)</f>
        <v>42997</v>
      </c>
      <c r="E6" s="5">
        <f ca="1">IF(DAY(SepSo1)=1,SepSo1+17,SepSo1+24)</f>
        <v>42998</v>
      </c>
      <c r="F6" s="5">
        <f ca="1">IF(DAY(SepSo1)=1,SepSo1+18,SepSo1+25)</f>
        <v>42999</v>
      </c>
      <c r="G6" s="5">
        <f ca="1">IF(DAY(SepSo1)=1,SepSo1+19,SepSo1+26)</f>
        <v>43000</v>
      </c>
      <c r="H6" s="5">
        <f ca="1">IF(DAY(SepSo1)=1,SepSo1+20,SepSo1+27)</f>
        <v>43001</v>
      </c>
      <c r="I6" s="5">
        <f ca="1">IF(DAY(SepSo1)=1,SepSo1+21,SepSo1+28)</f>
        <v>43002</v>
      </c>
      <c r="J6" s="43"/>
      <c r="K6" s="44"/>
      <c r="L6" s="47"/>
    </row>
    <row r="7" spans="1:12" ht="30" customHeight="1" x14ac:dyDescent="0.25">
      <c r="A7" s="11"/>
      <c r="C7" s="5">
        <f ca="1">IF(DAY(SepSo1)=1,SepSo1+22,SepSo1+29)</f>
        <v>43003</v>
      </c>
      <c r="D7" s="5">
        <f ca="1">IF(DAY(SepSo1)=1,SepSo1+23,SepSo1+30)</f>
        <v>43004</v>
      </c>
      <c r="E7" s="5">
        <f ca="1">IF(DAY(SepSo1)=1,SepSo1+24,SepSo1+31)</f>
        <v>43005</v>
      </c>
      <c r="F7" s="5">
        <f ca="1">IF(DAY(SepSo1)=1,SepSo1+25,SepSo1+32)</f>
        <v>43006</v>
      </c>
      <c r="G7" s="5">
        <f ca="1">IF(DAY(SepSo1)=1,SepSo1+26,SepSo1+33)</f>
        <v>43007</v>
      </c>
      <c r="H7" s="5">
        <f ca="1">IF(DAY(SepSo1)=1,SepSo1+27,SepSo1+34)</f>
        <v>43008</v>
      </c>
      <c r="I7" s="5">
        <f ca="1">IF(DAY(SepSo1)=1,SepSo1+28,SepSo1+35)</f>
        <v>43009</v>
      </c>
      <c r="J7" s="18"/>
      <c r="K7" s="17"/>
      <c r="L7" s="51"/>
    </row>
    <row r="8" spans="1:12" ht="30" customHeight="1" x14ac:dyDescent="0.25">
      <c r="A8" s="11"/>
      <c r="B8" s="16"/>
      <c r="C8" s="5">
        <f ca="1">IF(DAY(SepSo1)=1,SepSo1+29,SepSo1+36)</f>
        <v>43010</v>
      </c>
      <c r="D8" s="5">
        <f ca="1">IF(DAY(SepSo1)=1,SepSo1+30,SepSo1+37)</f>
        <v>43011</v>
      </c>
      <c r="E8" s="5">
        <f ca="1">IF(DAY(SepSo1)=1,SepSo1+31,SepSo1+38)</f>
        <v>43012</v>
      </c>
      <c r="F8" s="5">
        <f ca="1">IF(DAY(SepSo1)=1,SepSo1+32,SepSo1+39)</f>
        <v>43013</v>
      </c>
      <c r="G8" s="5">
        <f ca="1">IF(DAY(SepSo1)=1,SepSo1+33,SepSo1+40)</f>
        <v>43014</v>
      </c>
      <c r="H8" s="5">
        <f ca="1">IF(DAY(SepSo1)=1,SepSo1+34,SepSo1+41)</f>
        <v>43015</v>
      </c>
      <c r="I8" s="5">
        <f ca="1">IF(DAY(SepSo1)=1,SepSo1+35,SepSo1+42)</f>
        <v>43016</v>
      </c>
      <c r="J8" s="43" t="s">
        <v>13</v>
      </c>
      <c r="K8" s="19"/>
      <c r="L8" s="47"/>
    </row>
    <row r="9" spans="1:12" ht="30" customHeight="1" x14ac:dyDescent="0.25">
      <c r="A9" s="11"/>
      <c r="C9" s="3"/>
      <c r="D9" s="3"/>
      <c r="E9" s="3"/>
      <c r="F9" s="3"/>
      <c r="G9" s="3"/>
      <c r="H9" s="3"/>
      <c r="I9" s="3"/>
      <c r="J9" s="43"/>
      <c r="K9" s="44"/>
      <c r="L9" s="47"/>
    </row>
    <row r="10" spans="1:12" ht="30" customHeight="1" x14ac:dyDescent="0.25">
      <c r="A10" s="11"/>
      <c r="B10" s="13" t="s">
        <v>4</v>
      </c>
      <c r="C10" s="8"/>
      <c r="D10" s="8"/>
      <c r="E10" s="8"/>
      <c r="F10" s="8"/>
      <c r="G10" s="8"/>
      <c r="H10" s="8"/>
      <c r="I10" s="8"/>
      <c r="J10" s="43"/>
      <c r="K10" s="44"/>
      <c r="L10" s="47"/>
    </row>
    <row r="11" spans="1:12" ht="30" customHeight="1" x14ac:dyDescent="0.25">
      <c r="A11" s="25" t="s">
        <v>0</v>
      </c>
      <c r="B11" s="24" t="s">
        <v>5</v>
      </c>
      <c r="C11" s="54" t="s">
        <v>13</v>
      </c>
      <c r="D11" s="55"/>
      <c r="E11" s="54" t="s">
        <v>18</v>
      </c>
      <c r="F11" s="55"/>
      <c r="G11" s="54" t="s">
        <v>19</v>
      </c>
      <c r="H11" s="55"/>
      <c r="I11" s="37" t="s">
        <v>20</v>
      </c>
      <c r="J11" s="43"/>
      <c r="K11" s="44"/>
      <c r="L11" s="47"/>
    </row>
    <row r="12" spans="1:12" ht="30" customHeight="1" x14ac:dyDescent="0.25">
      <c r="A12" s="25" t="s">
        <v>1</v>
      </c>
      <c r="B12" s="20" t="s">
        <v>6</v>
      </c>
      <c r="C12" s="57"/>
      <c r="D12" s="57"/>
      <c r="E12" s="57" t="s">
        <v>6</v>
      </c>
      <c r="F12" s="57"/>
      <c r="G12" s="57"/>
      <c r="H12" s="57"/>
      <c r="I12" s="21" t="s">
        <v>6</v>
      </c>
      <c r="J12" s="43"/>
      <c r="K12" s="44"/>
      <c r="L12" s="47"/>
    </row>
    <row r="13" spans="1:12" ht="30" customHeight="1" x14ac:dyDescent="0.25">
      <c r="A13" s="25" t="s">
        <v>2</v>
      </c>
      <c r="B13" s="26" t="s">
        <v>7</v>
      </c>
      <c r="C13" s="56"/>
      <c r="D13" s="56"/>
      <c r="E13" s="56" t="s">
        <v>7</v>
      </c>
      <c r="F13" s="56"/>
      <c r="G13" s="56"/>
      <c r="H13" s="56"/>
      <c r="I13" s="29" t="s">
        <v>7</v>
      </c>
      <c r="J13" s="18"/>
      <c r="K13" s="17"/>
      <c r="L13" s="51"/>
    </row>
    <row r="14" spans="1:12" ht="30" customHeight="1" x14ac:dyDescent="0.25">
      <c r="A14" s="25" t="s">
        <v>1</v>
      </c>
      <c r="B14" s="20"/>
      <c r="C14" s="57" t="s">
        <v>14</v>
      </c>
      <c r="D14" s="57"/>
      <c r="E14" s="57"/>
      <c r="F14" s="57"/>
      <c r="G14" s="57" t="s">
        <v>14</v>
      </c>
      <c r="H14" s="57"/>
      <c r="I14" s="21"/>
      <c r="J14" s="43" t="s">
        <v>18</v>
      </c>
      <c r="K14" s="19"/>
      <c r="L14" s="47"/>
    </row>
    <row r="15" spans="1:12" ht="30" customHeight="1" x14ac:dyDescent="0.25">
      <c r="A15" s="25" t="s">
        <v>2</v>
      </c>
      <c r="B15" s="26"/>
      <c r="C15" s="56" t="s">
        <v>15</v>
      </c>
      <c r="D15" s="56"/>
      <c r="E15" s="56"/>
      <c r="F15" s="56"/>
      <c r="G15" s="56" t="s">
        <v>15</v>
      </c>
      <c r="H15" s="56"/>
      <c r="I15" s="29"/>
      <c r="J15" s="43"/>
      <c r="K15" s="44"/>
      <c r="L15" s="47"/>
    </row>
    <row r="16" spans="1:12" ht="30" customHeight="1" x14ac:dyDescent="0.25">
      <c r="A16" s="25" t="s">
        <v>1</v>
      </c>
      <c r="B16" s="20" t="s">
        <v>8</v>
      </c>
      <c r="C16" s="57"/>
      <c r="D16" s="57"/>
      <c r="E16" s="57" t="s">
        <v>8</v>
      </c>
      <c r="F16" s="57"/>
      <c r="G16" s="57"/>
      <c r="H16" s="57"/>
      <c r="I16" s="23" t="s">
        <v>8</v>
      </c>
      <c r="J16" s="43"/>
      <c r="K16" s="44"/>
      <c r="L16" s="47"/>
    </row>
    <row r="17" spans="1:12" ht="30" customHeight="1" x14ac:dyDescent="0.25">
      <c r="A17" s="25" t="s">
        <v>2</v>
      </c>
      <c r="B17" s="26" t="s">
        <v>9</v>
      </c>
      <c r="C17" s="56"/>
      <c r="D17" s="56"/>
      <c r="E17" s="56" t="s">
        <v>9</v>
      </c>
      <c r="F17" s="56"/>
      <c r="G17" s="56"/>
      <c r="H17" s="56"/>
      <c r="I17" s="29" t="s">
        <v>9</v>
      </c>
      <c r="J17" s="43"/>
      <c r="K17" s="44"/>
      <c r="L17" s="47"/>
    </row>
    <row r="18" spans="1:12" ht="30" customHeight="1" x14ac:dyDescent="0.25">
      <c r="A18" s="25" t="s">
        <v>1</v>
      </c>
      <c r="B18" s="20"/>
      <c r="C18" s="57"/>
      <c r="D18" s="57"/>
      <c r="E18" s="57"/>
      <c r="F18" s="57"/>
      <c r="G18" s="57"/>
      <c r="H18" s="57"/>
      <c r="I18" s="21"/>
      <c r="J18" s="43"/>
      <c r="K18" s="44"/>
      <c r="L18" s="47"/>
    </row>
    <row r="19" spans="1:12" ht="30" customHeight="1" x14ac:dyDescent="0.25">
      <c r="A19" s="25" t="s">
        <v>2</v>
      </c>
      <c r="B19" s="26"/>
      <c r="C19" s="56"/>
      <c r="D19" s="56"/>
      <c r="E19" s="56"/>
      <c r="F19" s="56"/>
      <c r="G19" s="56"/>
      <c r="H19" s="56"/>
      <c r="I19" s="35"/>
      <c r="J19" s="18"/>
      <c r="K19" s="17"/>
      <c r="L19" s="52"/>
    </row>
    <row r="20" spans="1:12" ht="30" customHeight="1" x14ac:dyDescent="0.25">
      <c r="A20" s="25" t="s">
        <v>1</v>
      </c>
      <c r="B20" s="20"/>
      <c r="C20" s="57"/>
      <c r="D20" s="57"/>
      <c r="E20" s="57"/>
      <c r="F20" s="57"/>
      <c r="G20" s="57"/>
      <c r="H20" s="57"/>
      <c r="I20" s="21"/>
      <c r="J20" s="43" t="s">
        <v>19</v>
      </c>
      <c r="K20" s="19"/>
      <c r="L20" s="47"/>
    </row>
    <row r="21" spans="1:12" ht="30" customHeight="1" x14ac:dyDescent="0.25">
      <c r="A21" s="25" t="s">
        <v>2</v>
      </c>
      <c r="B21" s="26"/>
      <c r="C21" s="56"/>
      <c r="D21" s="56"/>
      <c r="E21" s="56"/>
      <c r="F21" s="56"/>
      <c r="G21" s="56"/>
      <c r="H21" s="56"/>
      <c r="I21" s="29"/>
      <c r="J21" s="43"/>
      <c r="K21" s="44"/>
      <c r="L21" s="47"/>
    </row>
    <row r="22" spans="1:12" ht="30" customHeight="1" x14ac:dyDescent="0.25">
      <c r="A22" s="25" t="s">
        <v>1</v>
      </c>
      <c r="B22" s="20"/>
      <c r="C22" s="57"/>
      <c r="D22" s="57"/>
      <c r="E22" s="57"/>
      <c r="F22" s="57"/>
      <c r="G22" s="57"/>
      <c r="H22" s="57"/>
      <c r="I22" s="21"/>
      <c r="J22" s="43"/>
      <c r="K22" s="44"/>
      <c r="L22" s="47"/>
    </row>
    <row r="23" spans="1:12" ht="30" customHeight="1" x14ac:dyDescent="0.25">
      <c r="A23" s="25" t="s">
        <v>2</v>
      </c>
      <c r="B23" s="26"/>
      <c r="C23" s="56"/>
      <c r="D23" s="56"/>
      <c r="E23" s="56"/>
      <c r="F23" s="56"/>
      <c r="G23" s="56"/>
      <c r="H23" s="56"/>
      <c r="I23" s="29"/>
      <c r="J23" s="43"/>
      <c r="K23" s="44"/>
      <c r="L23" s="47"/>
    </row>
    <row r="24" spans="1:12" ht="30" customHeight="1" x14ac:dyDescent="0.25">
      <c r="A24" s="25" t="s">
        <v>1</v>
      </c>
      <c r="B24" s="20" t="s">
        <v>10</v>
      </c>
      <c r="C24" s="57"/>
      <c r="D24" s="57"/>
      <c r="E24" s="57" t="s">
        <v>10</v>
      </c>
      <c r="F24" s="57"/>
      <c r="G24" s="57"/>
      <c r="H24" s="57"/>
      <c r="I24" s="21" t="s">
        <v>10</v>
      </c>
      <c r="J24" s="43"/>
      <c r="K24" s="44"/>
      <c r="L24" s="47"/>
    </row>
    <row r="25" spans="1:12" ht="30" customHeight="1" x14ac:dyDescent="0.25">
      <c r="A25" s="25" t="s">
        <v>2</v>
      </c>
      <c r="B25" s="26" t="s">
        <v>11</v>
      </c>
      <c r="C25" s="56"/>
      <c r="D25" s="56"/>
      <c r="E25" s="56" t="s">
        <v>11</v>
      </c>
      <c r="F25" s="56"/>
      <c r="G25" s="56"/>
      <c r="H25" s="56"/>
      <c r="I25" s="29" t="s">
        <v>11</v>
      </c>
      <c r="J25" s="18"/>
      <c r="K25" s="17"/>
      <c r="L25" s="52"/>
    </row>
    <row r="26" spans="1:12" ht="30" customHeight="1" x14ac:dyDescent="0.25">
      <c r="A26" s="25" t="s">
        <v>1</v>
      </c>
      <c r="B26" s="20"/>
      <c r="C26" s="57"/>
      <c r="D26" s="57"/>
      <c r="E26" s="57"/>
      <c r="F26" s="57"/>
      <c r="G26" s="57"/>
      <c r="H26" s="57"/>
      <c r="I26" s="21"/>
      <c r="J26" s="43" t="s">
        <v>20</v>
      </c>
      <c r="K26" s="19"/>
      <c r="L26" s="47"/>
    </row>
    <row r="27" spans="1:12" ht="30" customHeight="1" x14ac:dyDescent="0.25">
      <c r="A27" s="25" t="s">
        <v>2</v>
      </c>
      <c r="B27" s="26"/>
      <c r="C27" s="56"/>
      <c r="D27" s="56"/>
      <c r="E27" s="56"/>
      <c r="F27" s="56"/>
      <c r="G27" s="56"/>
      <c r="H27" s="56"/>
      <c r="I27" s="29"/>
      <c r="J27" s="43"/>
      <c r="K27" s="44"/>
      <c r="L27" s="47"/>
    </row>
    <row r="28" spans="1:12" ht="30" customHeight="1" x14ac:dyDescent="0.25">
      <c r="A28" s="25" t="s">
        <v>1</v>
      </c>
      <c r="B28" s="20"/>
      <c r="C28" s="57" t="s">
        <v>16</v>
      </c>
      <c r="D28" s="57"/>
      <c r="E28" s="57"/>
      <c r="F28" s="57"/>
      <c r="G28" s="57" t="s">
        <v>16</v>
      </c>
      <c r="H28" s="57"/>
      <c r="I28" s="21"/>
      <c r="J28" s="43"/>
      <c r="K28" s="44"/>
      <c r="L28" s="47"/>
    </row>
    <row r="29" spans="1:12" ht="30" customHeight="1" x14ac:dyDescent="0.25">
      <c r="A29" s="25" t="s">
        <v>2</v>
      </c>
      <c r="B29" s="26"/>
      <c r="C29" s="56" t="s">
        <v>17</v>
      </c>
      <c r="D29" s="56"/>
      <c r="E29" s="56"/>
      <c r="F29" s="56"/>
      <c r="G29" s="56" t="s">
        <v>17</v>
      </c>
      <c r="H29" s="56"/>
      <c r="I29" s="29"/>
      <c r="J29" s="43"/>
      <c r="K29" s="44"/>
      <c r="L29" s="47"/>
    </row>
    <row r="30" spans="1:12" ht="30" customHeight="1" x14ac:dyDescent="0.25">
      <c r="A30" s="25" t="s">
        <v>1</v>
      </c>
      <c r="B30" s="20"/>
      <c r="C30" s="57"/>
      <c r="D30" s="57"/>
      <c r="E30" s="57"/>
      <c r="F30" s="57"/>
      <c r="G30" s="57"/>
      <c r="H30" s="57"/>
      <c r="I30" s="21"/>
      <c r="J30" s="43"/>
      <c r="K30" s="44"/>
      <c r="L30" s="47"/>
    </row>
    <row r="31" spans="1:12" ht="30" customHeight="1" x14ac:dyDescent="0.25">
      <c r="A31" s="25" t="s">
        <v>2</v>
      </c>
      <c r="B31" s="27"/>
      <c r="C31" s="58"/>
      <c r="D31" s="58"/>
      <c r="E31" s="58"/>
      <c r="F31" s="58"/>
      <c r="G31" s="58"/>
      <c r="H31" s="58"/>
      <c r="I31" s="48"/>
      <c r="J31" s="43"/>
      <c r="K31" s="44"/>
      <c r="L31" s="46"/>
    </row>
  </sheetData>
  <mergeCells count="63">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conditionalFormatting sqref="C3:H3">
    <cfRule type="expression" dxfId="33" priority="6" stopIfTrue="1">
      <formula>DAY(C3)&gt;8</formula>
    </cfRule>
  </conditionalFormatting>
  <conditionalFormatting sqref="C7:I8">
    <cfRule type="expression" dxfId="32" priority="5" stopIfTrue="1">
      <formula>AND(DAY(C7)&gt;=1,DAY(C7)&lt;=15)</formula>
    </cfRule>
  </conditionalFormatting>
  <conditionalFormatting sqref="C3:I8">
    <cfRule type="expression" dxfId="31" priority="7">
      <formula>VLOOKUP(DAY(C3),HausaufgabenTage,1,FALSE)=DAY(C3)</formula>
    </cfRule>
  </conditionalFormatting>
  <conditionalFormatting sqref="B13:I13 B15:I15 B17:I17 B19:I19 B21:I21 B23:I23 B25:I25 B27:I27 B29:I29 B31:I31">
    <cfRule type="expression" dxfId="30" priority="4">
      <formula>B13&lt;&gt;""</formula>
    </cfRule>
  </conditionalFormatting>
  <conditionalFormatting sqref="B12:I12 B14:I14 B16:I16 B18:I18 B20:I20 B22:I22 B24:I24 B26:I26 B28:I28 B30:I30">
    <cfRule type="expression" dxfId="29" priority="3">
      <formula>B12&lt;&gt;""</formula>
    </cfRule>
  </conditionalFormatting>
  <conditionalFormatting sqref="B13:I13 B15:I15 B17:I17 B19:I19 B21:I21 B23:I23 B25:I25 B27:I27 B29:I29">
    <cfRule type="expression" dxfId="28" priority="2">
      <formula>COLUMN(B13)&gt;=2</formula>
    </cfRule>
  </conditionalFormatting>
  <conditionalFormatting sqref="B12:I31">
    <cfRule type="expression" dxfId="27" priority="1">
      <formula>COLUMN(B12)&gt;2</formula>
    </cfRule>
  </conditionalFormatting>
  <dataValidations count="13">
    <dataValidation allowBlank="1" showInputMessage="1" showErrorMessage="1" prompt="Geben Sie in dieser Zeile von Spalte B bis Spalte I den Kurs ein." sqref="B13"/>
    <dataValidation allowBlank="1" showInputMessage="1" showErrorMessage="1" prompt="Geben Sie in dieser Zeile von Spalte B bis Spalte I die Uhrzeit ein." sqref="B12"/>
    <dataValidation allowBlank="1" showInputMessage="1" showErrorMessage="1" prompt="Wenn diese Zeile eine kleinere Zahl als die vorhergehende Zahl oder Zeile mit Zahlen enthält, dann enthält diese Zeile Datumswerte für den nächsten Kalendermonat." sqref="C8"/>
    <dataValidation allowBlank="1" showInputMessage="1" showErrorMessage="1" prompt="Wenn diese Zeile nicht die Zahl 1 enthält, handelt es sich um einen Tag aus einem Vormonat. Die Zellen C3:I8 enthalten Datumswerte für den aktuellen Monat." sqref="C3"/>
    <dataValidation allowBlank="1" showInputMessage="1" showErrorMessage="1" prompt="Die Zellen C2:I2 enthalten Wochentage." sqref="C2"/>
    <dataValidation allowBlank="1" showInputMessage="1" showErrorMessage="1" prompt="Bereiten Sie auf diesem Arbeitsblatt einen Wochenzeitplan vor, und erstellen Sie eine Aufgabenliste. Aufgaben werden im monatlichen Kalender für das in Zelle B1 auf dem Januar-Arbeitsblatt eingegebene Jahr automatisch hervorgehoben." sqref="A1"/>
    <dataValidation allowBlank="1" showInputMessage="1" showErrorMessage="1" prompt="Automatisch aktualisiertes Kalenderjahr Um das Jahr zu ändern, aktualisieren Sie Zelle B1 auf dem Januar-Arbeitsblatt" sqref="B1"/>
    <dataValidation allowBlank="1" showInputMessage="1" showErrorMessage="1" prompt="Der Septemberkalender hebt Einträge in der Aufgabenliste für den Monat automatisch hervor. Dunklere Schriftarten stellen Aufgaben dar. Hellere Schriftarten stellen Tage dar, die zum Vor- oder Folgemonat gehören." sqref="B2"/>
    <dataValidation allowBlank="1" showInputMessage="1" showErrorMessage="1" prompt="Wochentage sind in dieser Spalte mit 6 Zeilen für Aufgaben für jeden gruppierten Wochentag im Monat gruppiert. Fügen Sie neue Zeilen ein, um weitere Aufgaben hinzuzufügen. Im Kalender auf der linken Seite werden Elemente hervorgehoben." sqref="J1"/>
    <dataValidation allowBlank="1" showInputMessage="1" showErrorMessage="1" prompt="Geben Sie in dieser Spalte die Aufgabendetails ein, die dem Wochentag in Spalte J und dem Tag in Spalte K für den Kalendermonat links entsprechen." sqref="L1"/>
    <dataValidation allowBlank="1" showInputMessage="1" showErrorMessage="1" prompt="Geben Sie den Tag im Monat für die Aufgabe ein, der dem Wochentag in Spalte J entspricht. Durch dieses Datum wird die Aufgabe im Kalender links hervorgehoben." sqref="K1"/>
    <dataValidation allowBlank="1" showInputMessage="1" showErrorMessage="1" prompt="Diese Zeile enthält Wochentage von Montag bis Freitag." sqref="B11"/>
    <dataValidation allowBlank="1" showInputMessage="1" showErrorMessage="1" prompt="Geben Sie die Uhrzeit für Ihren Kurs und darunter in einer neuen Zeile den Kursnamen für jeden Wochentag in den Spalten B bis I ein. Verfahren Sie in den nachfolgenden Zeilen für alle Kurse nach diesem Muster." sqref="B1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61</vt:i4>
      </vt:variant>
    </vt:vector>
  </HeadingPairs>
  <TitlesOfParts>
    <vt:vector size="73" baseType="lpstr">
      <vt:lpstr>Jan</vt:lpstr>
      <vt:lpstr>Feb</vt:lpstr>
      <vt:lpstr>Mrz</vt:lpstr>
      <vt:lpstr>Apr</vt:lpstr>
      <vt:lpstr>Mai</vt:lpstr>
      <vt:lpstr>Jun</vt:lpstr>
      <vt:lpstr>Jul</vt:lpstr>
      <vt:lpstr>Aug</vt:lpstr>
      <vt:lpstr>Sep</vt:lpstr>
      <vt:lpstr>Okt</vt:lpstr>
      <vt:lpstr>Nov</vt:lpstr>
      <vt:lpstr>Dez</vt:lpstr>
      <vt:lpstr>Apr!HausaufgabenTage</vt:lpstr>
      <vt:lpstr>Aug!HausaufgabenTage</vt:lpstr>
      <vt:lpstr>Dez!HausaufgabenTage</vt:lpstr>
      <vt:lpstr>Feb!HausaufgabenTage</vt:lpstr>
      <vt:lpstr>Jul!HausaufgabenTage</vt:lpstr>
      <vt:lpstr>Jun!HausaufgabenTage</vt:lpstr>
      <vt:lpstr>Mai!HausaufgabenTage</vt:lpstr>
      <vt:lpstr>Mrz!HausaufgabenTage</vt:lpstr>
      <vt:lpstr>Nov!HausaufgabenTage</vt:lpstr>
      <vt:lpstr>Okt!HausaufgabenTage</vt:lpstr>
      <vt:lpstr>Sep!HausaufgabenTage</vt:lpstr>
      <vt:lpstr>HausaufgabenTage</vt:lpstr>
      <vt:lpstr>KalenderJahr</vt:lpstr>
      <vt:lpstr>Spaltentitel1</vt:lpstr>
      <vt:lpstr>Spaltentitel10</vt:lpstr>
      <vt:lpstr>Spaltentitel11</vt:lpstr>
      <vt:lpstr>Spaltentitel12</vt:lpstr>
      <vt:lpstr>Spaltentitel2</vt:lpstr>
      <vt:lpstr>Spaltentitel3</vt:lpstr>
      <vt:lpstr>Spaltentitel4</vt:lpstr>
      <vt:lpstr>Spaltentitel5</vt:lpstr>
      <vt:lpstr>Spaltentitel6</vt:lpstr>
      <vt:lpstr>Spaltentitel7</vt:lpstr>
      <vt:lpstr>Spaltentitel8</vt:lpstr>
      <vt:lpstr>Spaltentitel9</vt:lpstr>
      <vt:lpstr>SpaltenTitelBereich1..I8.1</vt:lpstr>
      <vt:lpstr>SpaltenTitelBereich1..I8.10</vt:lpstr>
      <vt:lpstr>SpaltenTitelBereich1..I8.11</vt:lpstr>
      <vt:lpstr>SpaltenTitelBereich1..I8.12</vt:lpstr>
      <vt:lpstr>SpaltenTitelBereich1..I8.2</vt:lpstr>
      <vt:lpstr>SpaltenTitelBereich1..I8.3</vt:lpstr>
      <vt:lpstr>SpaltenTitelBereich1..I8.4</vt:lpstr>
      <vt:lpstr>SpaltenTitelBereich1..I8.5</vt:lpstr>
      <vt:lpstr>SpaltenTitelBereich1..I8.6</vt:lpstr>
      <vt:lpstr>SpaltenTitelBereich1..I8.7</vt:lpstr>
      <vt:lpstr>SpaltenTitelBereich1..I8.8</vt:lpstr>
      <vt:lpstr>SpaltenTitelBereich1..I8.9</vt:lpstr>
      <vt:lpstr>TitelBereich2..I31.1</vt:lpstr>
      <vt:lpstr>TitelBereich2..I31.10</vt:lpstr>
      <vt:lpstr>TitelBereich2..I31.11</vt:lpstr>
      <vt:lpstr>TitelBereich2..I31.12</vt:lpstr>
      <vt:lpstr>TitelBereich2..I31.2</vt:lpstr>
      <vt:lpstr>TitelBereich2..I31.3</vt:lpstr>
      <vt:lpstr>TitelBereich2..I31.4</vt:lpstr>
      <vt:lpstr>TitelBereich2..I31.5</vt:lpstr>
      <vt:lpstr>TitelBereich2..I31.6</vt:lpstr>
      <vt:lpstr>TitelBereich2..I31.7</vt:lpstr>
      <vt:lpstr>TitelBereich2..I31.8</vt:lpstr>
      <vt:lpstr>TitelBereich2..I31.9</vt:lpstr>
      <vt:lpstr>Apr!WichtigeDatenTabelle</vt:lpstr>
      <vt:lpstr>Aug!WichtigeDatenTabelle</vt:lpstr>
      <vt:lpstr>Dez!WichtigeDatenTabelle</vt:lpstr>
      <vt:lpstr>Feb!WichtigeDatenTabelle</vt:lpstr>
      <vt:lpstr>Jul!WichtigeDatenTabelle</vt:lpstr>
      <vt:lpstr>Jun!WichtigeDatenTabelle</vt:lpstr>
      <vt:lpstr>Mai!WichtigeDatenTabelle</vt:lpstr>
      <vt:lpstr>Mrz!WichtigeDatenTabelle</vt:lpstr>
      <vt:lpstr>Nov!WichtigeDatenTabelle</vt:lpstr>
      <vt:lpstr>Okt!WichtigeDatenTabelle</vt:lpstr>
      <vt:lpstr>Sep!WichtigeDatenTabelle</vt:lpstr>
      <vt:lpstr>WichtigeDatenTabelle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2016-12-22T23:12:27Z</dcterms:created>
  <dcterms:modified xsi:type="dcterms:W3CDTF">2017-08-03T21:25:31Z</dcterms:modified>
</cp:coreProperties>
</file>