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MHaluska\Templates bugfix\de-DE\"/>
    </mc:Choice>
  </mc:AlternateContent>
  <bookViews>
    <workbookView xWindow="0" yWindow="0" windowWidth="18960" windowHeight="7305" tabRatio="767"/>
  </bookViews>
  <sheets>
    <sheet name="Pflanzenbestand" sheetId="1" r:id="rId1"/>
    <sheet name="Anzuchtprotokoll" sheetId="21" r:id="rId2"/>
    <sheet name="Aufgabenliste" sheetId="7" r:id="rId3"/>
    <sheet name="Bepflanzungsraster" sheetId="5" r:id="rId4"/>
  </sheets>
  <definedNames>
    <definedName name="Fälligkeitsdatum">Aufgabenliste[[Fälligkeitsdatum]:[% erledigt]]</definedName>
    <definedName name="Kalenderjahr">Aufgabenliste!$N$8</definedName>
    <definedName name="Kalendermonat">IF(Monat="Januar",1,IF(Monat="Februar",2,IF(Monat="März",3,IF(Monat="April",4,IF(Monat="Mai",5,IF(Monat="Juni",6,IF(Monat="Juli",7,IF(Monat="August",8,IF(Monat="September",9,IF(Monat="Oktober",10,IF(Monat="November",11,12)))))))))))</definedName>
    <definedName name="Monat">Aufgabenliste!$I$8</definedName>
    <definedName name="Umpflanzdatum">Anzuchtprotokoll!$G$3</definedName>
  </definedNames>
  <calcPr calcId="152511"/>
</workbook>
</file>

<file path=xl/calcChain.xml><?xml version="1.0" encoding="utf-8"?>
<calcChain xmlns="http://schemas.openxmlformats.org/spreadsheetml/2006/main">
  <c r="D18" i="21" l="1"/>
  <c r="C18" i="1"/>
  <c r="O21" i="7" l="1"/>
  <c r="N21" i="7"/>
  <c r="M21" i="7"/>
  <c r="L21" i="7"/>
  <c r="K21" i="7"/>
  <c r="J21" i="7"/>
  <c r="I21" i="7"/>
  <c r="O19" i="7"/>
  <c r="N19" i="7"/>
  <c r="M19" i="7"/>
  <c r="L19" i="7"/>
  <c r="K19" i="7"/>
  <c r="J19" i="7"/>
  <c r="I19" i="7"/>
  <c r="O17" i="7"/>
  <c r="N17" i="7"/>
  <c r="M17" i="7"/>
  <c r="L17" i="7"/>
  <c r="K17" i="7"/>
  <c r="J17" i="7"/>
  <c r="I17" i="7"/>
  <c r="O15" i="7"/>
  <c r="N15" i="7"/>
  <c r="M15" i="7"/>
  <c r="L15" i="7"/>
  <c r="K15" i="7"/>
  <c r="J15" i="7"/>
  <c r="I15" i="7"/>
  <c r="O13" i="7"/>
  <c r="N13" i="7"/>
  <c r="M13" i="7"/>
  <c r="L13" i="7"/>
  <c r="K13" i="7"/>
  <c r="J13" i="7"/>
  <c r="I13" i="7"/>
  <c r="O11" i="7"/>
  <c r="N11" i="7"/>
  <c r="M11" i="7"/>
  <c r="L11" i="7"/>
  <c r="K11" i="7"/>
  <c r="J11" i="7"/>
  <c r="I11" i="7"/>
  <c r="I14" i="7" l="1"/>
  <c r="L12" i="7"/>
  <c r="M12" i="7"/>
  <c r="N12" i="7"/>
  <c r="O12" i="7"/>
  <c r="K12" i="7"/>
  <c r="E15" i="7"/>
  <c r="E14" i="7"/>
  <c r="E13" i="7"/>
  <c r="E12" i="7"/>
  <c r="E11" i="7"/>
  <c r="I14" i="21"/>
  <c r="I15" i="21"/>
  <c r="I16" i="21"/>
  <c r="I17" i="21"/>
  <c r="I13" i="21"/>
  <c r="H18" i="21"/>
  <c r="H18" i="1"/>
  <c r="G13" i="21" l="1"/>
  <c r="O22" i="7"/>
  <c r="N22" i="7"/>
  <c r="M22" i="7"/>
  <c r="L22" i="7"/>
  <c r="K22" i="7"/>
  <c r="J22" i="7"/>
  <c r="I22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2" i="7"/>
</calcChain>
</file>

<file path=xl/sharedStrings.xml><?xml version="1.0" encoding="utf-8"?>
<sst xmlns="http://schemas.openxmlformats.org/spreadsheetml/2006/main" count="83" uniqueCount="66">
  <si>
    <t>ID</t>
  </si>
  <si>
    <t>P1</t>
  </si>
  <si>
    <t>Gesamt</t>
  </si>
  <si>
    <t>Pflanzenbestand</t>
  </si>
  <si>
    <t>PFLANZENDATEN</t>
  </si>
  <si>
    <t>Name</t>
  </si>
  <si>
    <t xml:space="preserve">Azalee </t>
  </si>
  <si>
    <t>Typ</t>
  </si>
  <si>
    <t>Mehrjährig</t>
  </si>
  <si>
    <t>Herkunft</t>
  </si>
  <si>
    <t>Gewächshaus</t>
  </si>
  <si>
    <t>Farbe</t>
  </si>
  <si>
    <t>Rosa</t>
  </si>
  <si>
    <t>Größe</t>
  </si>
  <si>
    <t>120-160 cm</t>
  </si>
  <si>
    <t>Kosten</t>
  </si>
  <si>
    <t>PFLANZDATEN</t>
  </si>
  <si>
    <t>Pflanzdatum</t>
  </si>
  <si>
    <t>[Datum]</t>
  </si>
  <si>
    <t>Standort</t>
  </si>
  <si>
    <t>Westliches Beet</t>
  </si>
  <si>
    <t>Substrat</t>
  </si>
  <si>
    <t>4,5-6,0 pH</t>
  </si>
  <si>
    <t>PFLEGE/DÜNGER UND NOTIZEN</t>
  </si>
  <si>
    <t>Dünger</t>
  </si>
  <si>
    <t>8-8-8</t>
  </si>
  <si>
    <t>Terminplan</t>
  </si>
  <si>
    <t>im späten Winter oder im zeitigen Frühjahr</t>
  </si>
  <si>
    <t>Notizen</t>
  </si>
  <si>
    <t>S1</t>
  </si>
  <si>
    <t>DATUM DER AUSSAAT</t>
  </si>
  <si>
    <t>Behälter Nr.</t>
  </si>
  <si>
    <t>Anzuchtprotokoll</t>
  </si>
  <si>
    <t>Datum der Umpflanzung (Datum des letzten Frosts plus alle zusätzlichen Tage):</t>
  </si>
  <si>
    <t>Tomate</t>
  </si>
  <si>
    <t>Katalog</t>
  </si>
  <si>
    <t>MITTELWERTE</t>
  </si>
  <si>
    <t>Keimung</t>
  </si>
  <si>
    <t>Wachstum</t>
  </si>
  <si>
    <t>Aussaat gesamt</t>
  </si>
  <si>
    <t>Gesät am</t>
  </si>
  <si>
    <t xml:space="preserve">Geben Sie das Datum der Umpflanzung, die durchschnittliche Keimzeit und die Wachstumstage ein, um das Datum zu berechnen, an dem Sie säen sollten. </t>
  </si>
  <si>
    <t>DÜNGER UND NOTIZEN</t>
  </si>
  <si>
    <t>Erde sollte zwischen dem Gießen leicht austrocknen</t>
  </si>
  <si>
    <t>AUFGABENLISTE</t>
  </si>
  <si>
    <t>Aufgabe</t>
  </si>
  <si>
    <t>Paprika pflanzen</t>
  </si>
  <si>
    <t>Tomaten ansäen</t>
  </si>
  <si>
    <t>Sonnenblumen pflanzen</t>
  </si>
  <si>
    <t>Pflanzsubstrat vorbereiten</t>
  </si>
  <si>
    <t>Umpflanzdatum</t>
  </si>
  <si>
    <t>Aufgabenliste</t>
  </si>
  <si>
    <t>Fälligkeitsdatum</t>
  </si>
  <si>
    <t>% erledigt</t>
  </si>
  <si>
    <t>fertig?</t>
  </si>
  <si>
    <t>NOTIZEN</t>
  </si>
  <si>
    <t>Wählen Sie den von Ihnen bevorzugten Monat in Zelle I9 aus, und geben Sie das Jahr in Zelle N9 ein, damit der Kalender automatisch aktualisiert wird.</t>
  </si>
  <si>
    <t>August</t>
  </si>
  <si>
    <t>M</t>
  </si>
  <si>
    <t>D</t>
  </si>
  <si>
    <t>F</t>
  </si>
  <si>
    <t>S</t>
  </si>
  <si>
    <t>BESCHREIBUNG DER GARTENANLAGE</t>
  </si>
  <si>
    <t>Bepflanzungsraster</t>
  </si>
  <si>
    <t xml:space="preserve">Mithilfe des Rahmentools können Sie Ihren Garten zeichnen, oder drucken Sie dieses Blatt aus, und skizzieren Sie den Garten von Hand. </t>
  </si>
  <si>
    <t xml:space="preserve">*1 Quadrat = ca. 30 x 30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</si>
</sst>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mmmm\ yyyy"/>
    <numFmt numFmtId="165" formatCode="0%_)"/>
    <numFmt numFmtId="166" formatCode=";;;"/>
    <numFmt numFmtId="167" formatCode="dd"/>
    <numFmt numFmtId="168" formatCode="_(@"/>
  </numFmts>
  <fonts count="39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7" tint="0.79998168889431442"/>
      <name val="Arial"/>
      <family val="2"/>
      <scheme val="minor"/>
    </font>
    <font>
      <sz val="9"/>
      <color theme="4" tint="0.79998168889431442"/>
      <name val="Arial"/>
      <family val="2"/>
      <scheme val="minor"/>
    </font>
    <font>
      <sz val="9"/>
      <color theme="5" tint="0.79998168889431442"/>
      <name val="Arial"/>
      <family val="2"/>
      <scheme val="minor"/>
    </font>
    <font>
      <sz val="9"/>
      <color theme="6" tint="0.7999816888943144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color theme="7" tint="-0.499984740745262"/>
      <name val="Arial"/>
      <family val="2"/>
      <scheme val="minor"/>
    </font>
    <font>
      <i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9"/>
      <name val="Arial"/>
      <family val="2"/>
      <scheme val="minor"/>
    </font>
    <font>
      <sz val="9"/>
      <color theme="1"/>
      <name val="Arial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5" fillId="0" borderId="0">
      <alignment vertical="center" wrapText="1"/>
    </xf>
  </cellStyleXfs>
  <cellXfs count="15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3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4" fontId="7" fillId="2" borderId="0" xfId="0" applyNumberFormat="1" applyFont="1" applyFill="1" applyBorder="1" applyAlignment="1">
      <alignment vertical="center"/>
    </xf>
    <xf numFmtId="0" fontId="9" fillId="7" borderId="0" xfId="0" applyFont="1" applyFill="1"/>
    <xf numFmtId="0" fontId="0" fillId="0" borderId="0" xfId="0"/>
    <xf numFmtId="0" fontId="14" fillId="9" borderId="0" xfId="0" applyFont="1" applyFill="1" applyAlignment="1"/>
    <xf numFmtId="0" fontId="0" fillId="8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8" fillId="0" borderId="0" xfId="2" applyAlignment="1"/>
    <xf numFmtId="0" fontId="3" fillId="9" borderId="0" xfId="0" applyFont="1" applyFill="1"/>
    <xf numFmtId="14" fontId="0" fillId="0" borderId="0" xfId="0" applyNumberFormat="1"/>
    <xf numFmtId="166" fontId="0" fillId="0" borderId="0" xfId="0" applyNumberFormat="1"/>
    <xf numFmtId="164" fontId="7" fillId="9" borderId="0" xfId="0" applyNumberFormat="1" applyFont="1" applyFill="1" applyBorder="1" applyAlignment="1">
      <alignment vertical="center"/>
    </xf>
    <xf numFmtId="14" fontId="0" fillId="10" borderId="0" xfId="0" applyNumberFormat="1" applyFont="1" applyFill="1" applyBorder="1" applyAlignment="1">
      <alignment horizontal="center" vertical="center"/>
    </xf>
    <xf numFmtId="0" fontId="15" fillId="3" borderId="0" xfId="0" applyFont="1" applyFill="1"/>
    <xf numFmtId="14" fontId="0" fillId="8" borderId="0" xfId="0" applyNumberFormat="1" applyFont="1" applyFill="1" applyBorder="1" applyAlignment="1">
      <alignment horizontal="center" vertical="center"/>
    </xf>
    <xf numFmtId="0" fontId="27" fillId="5" borderId="0" xfId="0" applyFont="1" applyFill="1"/>
    <xf numFmtId="14" fontId="0" fillId="8" borderId="0" xfId="0" applyNumberFormat="1" applyFont="1" applyFill="1" applyAlignment="1">
      <alignment horizontal="center" vertical="center"/>
    </xf>
    <xf numFmtId="165" fontId="8" fillId="8" borderId="0" xfId="1" applyNumberFormat="1" applyFont="1" applyFill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0" fontId="21" fillId="5" borderId="11" xfId="0" applyFont="1" applyFill="1" applyBorder="1" applyAlignment="1"/>
    <xf numFmtId="0" fontId="29" fillId="0" borderId="11" xfId="0" applyFont="1" applyBorder="1" applyAlignment="1">
      <alignment horizontal="left" vertical="center"/>
    </xf>
    <xf numFmtId="0" fontId="20" fillId="9" borderId="11" xfId="0" applyFont="1" applyFill="1" applyBorder="1" applyAlignment="1"/>
    <xf numFmtId="0" fontId="33" fillId="7" borderId="0" xfId="0" applyFont="1" applyFill="1" applyBorder="1" applyAlignment="1">
      <alignment horizontal="left" vertical="center" indent="1"/>
    </xf>
    <xf numFmtId="0" fontId="33" fillId="7" borderId="0" xfId="0" applyFont="1" applyFill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0" fillId="5" borderId="11" xfId="0" applyFill="1" applyBorder="1"/>
    <xf numFmtId="0" fontId="22" fillId="3" borderId="11" xfId="0" applyFont="1" applyFill="1" applyBorder="1" applyAlignment="1"/>
    <xf numFmtId="0" fontId="15" fillId="3" borderId="11" xfId="0" applyFont="1" applyFill="1" applyBorder="1" applyAlignment="1"/>
    <xf numFmtId="0" fontId="31" fillId="3" borderId="11" xfId="0" applyFont="1" applyFill="1" applyBorder="1" applyAlignment="1">
      <alignment horizontal="center" vertical="center" wrapText="1"/>
    </xf>
    <xf numFmtId="0" fontId="14" fillId="9" borderId="11" xfId="0" applyFont="1" applyFill="1" applyBorder="1"/>
    <xf numFmtId="0" fontId="30" fillId="9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/>
    <xf numFmtId="0" fontId="11" fillId="9" borderId="11" xfId="0" applyFont="1" applyFill="1" applyBorder="1" applyAlignment="1"/>
    <xf numFmtId="0" fontId="3" fillId="9" borderId="11" xfId="0" applyFont="1" applyFill="1" applyBorder="1"/>
    <xf numFmtId="0" fontId="34" fillId="0" borderId="0" xfId="0" applyFont="1" applyAlignment="1">
      <alignment horizontal="left" vertical="center" indent="2"/>
    </xf>
    <xf numFmtId="0" fontId="0" fillId="0" borderId="0" xfId="0" applyAlignment="1">
      <alignment horizontal="left" wrapText="1" indent="1"/>
    </xf>
    <xf numFmtId="0" fontId="0" fillId="6" borderId="0" xfId="0" applyNumberFormat="1" applyFont="1" applyFill="1" applyAlignment="1">
      <alignment horizontal="left" vertical="center" wrapText="1" indent="1"/>
    </xf>
    <xf numFmtId="0" fontId="28" fillId="11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0" borderId="0" xfId="0" applyAlignment="1">
      <alignment horizontal="left" vertical="top"/>
    </xf>
    <xf numFmtId="0" fontId="19" fillId="11" borderId="11" xfId="0" applyFont="1" applyFill="1" applyBorder="1" applyAlignment="1">
      <alignment horizontal="left"/>
    </xf>
    <xf numFmtId="0" fontId="13" fillId="11" borderId="11" xfId="0" applyFont="1" applyFill="1" applyBorder="1" applyAlignment="1">
      <alignment horizontal="left"/>
    </xf>
    <xf numFmtId="0" fontId="28" fillId="11" borderId="11" xfId="0" applyFont="1" applyFill="1" applyBorder="1" applyAlignment="1">
      <alignment horizontal="left" vertical="center"/>
    </xf>
    <xf numFmtId="0" fontId="35" fillId="0" borderId="0" xfId="4" applyAlignment="1">
      <alignment horizontal="left" vertical="center"/>
    </xf>
    <xf numFmtId="0" fontId="35" fillId="0" borderId="0" xfId="4" applyAlignment="1">
      <alignment horizontal="left" vertical="center" wrapText="1"/>
    </xf>
    <xf numFmtId="14" fontId="0" fillId="2" borderId="0" xfId="0" applyNumberFormat="1" applyFill="1"/>
    <xf numFmtId="0" fontId="0" fillId="2" borderId="0" xfId="0" applyNumberFormat="1" applyFill="1"/>
    <xf numFmtId="0" fontId="29" fillId="5" borderId="0" xfId="0" applyNumberFormat="1" applyFont="1" applyFill="1" applyAlignment="1">
      <alignment vertical="center"/>
    </xf>
    <xf numFmtId="0" fontId="23" fillId="11" borderId="15" xfId="0" applyFont="1" applyFill="1" applyBorder="1" applyAlignment="1"/>
    <xf numFmtId="0" fontId="8" fillId="11" borderId="0" xfId="0" applyFont="1" applyFill="1" applyBorder="1" applyAlignment="1"/>
    <xf numFmtId="0" fontId="0" fillId="11" borderId="0" xfId="0" applyFill="1" applyBorder="1"/>
    <xf numFmtId="0" fontId="3" fillId="0" borderId="0" xfId="0" applyFont="1" applyFill="1" applyBorder="1"/>
    <xf numFmtId="0" fontId="0" fillId="0" borderId="0" xfId="0" applyBorder="1"/>
    <xf numFmtId="0" fontId="24" fillId="0" borderId="14" xfId="0" applyFont="1" applyBorder="1" applyAlignment="1">
      <alignment horizontal="right"/>
    </xf>
    <xf numFmtId="168" fontId="0" fillId="8" borderId="0" xfId="0" applyNumberFormat="1" applyFont="1" applyFill="1" applyAlignment="1">
      <alignment vertical="center"/>
    </xf>
    <xf numFmtId="168" fontId="0" fillId="8" borderId="0" xfId="0" applyNumberFormat="1" applyFont="1" applyFill="1" applyAlignment="1">
      <alignment vertical="center" wrapText="1"/>
    </xf>
    <xf numFmtId="168" fontId="0" fillId="10" borderId="0" xfId="0" applyNumberFormat="1" applyFont="1" applyFill="1" applyAlignment="1">
      <alignment vertical="center"/>
    </xf>
    <xf numFmtId="168" fontId="0" fillId="8" borderId="0" xfId="0" applyNumberFormat="1" applyFont="1" applyFill="1" applyBorder="1" applyAlignment="1">
      <alignment horizontal="left" vertical="center"/>
    </xf>
    <xf numFmtId="168" fontId="0" fillId="8" borderId="0" xfId="0" applyNumberFormat="1" applyFont="1" applyFill="1" applyBorder="1" applyAlignment="1">
      <alignment horizontal="left" vertical="center" wrapText="1"/>
    </xf>
    <xf numFmtId="168" fontId="0" fillId="2" borderId="0" xfId="0" applyNumberFormat="1" applyFill="1"/>
    <xf numFmtId="168" fontId="0" fillId="8" borderId="0" xfId="0" applyNumberFormat="1" applyFont="1" applyFill="1" applyAlignment="1">
      <alignment horizontal="left" vertical="center"/>
    </xf>
    <xf numFmtId="168" fontId="0" fillId="0" borderId="0" xfId="0" applyNumberFormat="1"/>
    <xf numFmtId="0" fontId="21" fillId="5" borderId="0" xfId="0" applyNumberFormat="1" applyFont="1" applyFill="1" applyAlignment="1"/>
    <xf numFmtId="0" fontId="10" fillId="5" borderId="0" xfId="0" applyNumberFormat="1" applyFont="1" applyFill="1" applyAlignment="1"/>
    <xf numFmtId="168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NumberFormat="1" applyAlignment="1"/>
    <xf numFmtId="0" fontId="18" fillId="0" borderId="0" xfId="2" applyNumberFormat="1" applyAlignment="1">
      <alignment horizontal="left" indent="15"/>
    </xf>
    <xf numFmtId="0" fontId="21" fillId="5" borderId="11" xfId="0" applyNumberFormat="1" applyFont="1" applyFill="1" applyBorder="1" applyAlignment="1"/>
    <xf numFmtId="0" fontId="26" fillId="0" borderId="0" xfId="0" applyNumberFormat="1" applyFont="1"/>
    <xf numFmtId="0" fontId="19" fillId="11" borderId="11" xfId="0" applyNumberFormat="1" applyFont="1" applyFill="1" applyBorder="1" applyAlignment="1"/>
    <xf numFmtId="0" fontId="10" fillId="5" borderId="11" xfId="0" applyNumberFormat="1" applyFont="1" applyFill="1" applyBorder="1"/>
    <xf numFmtId="0" fontId="0" fillId="5" borderId="0" xfId="0" applyNumberFormat="1" applyFill="1"/>
    <xf numFmtId="0" fontId="0" fillId="5" borderId="0" xfId="0" applyNumberFormat="1" applyFill="1" applyAlignment="1"/>
    <xf numFmtId="0" fontId="0" fillId="9" borderId="0" xfId="0" applyNumberFormat="1" applyFill="1"/>
    <xf numFmtId="0" fontId="12" fillId="11" borderId="11" xfId="0" applyNumberFormat="1" applyFont="1" applyFill="1" applyBorder="1"/>
    <xf numFmtId="0" fontId="29" fillId="0" borderId="11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vertical="center"/>
    </xf>
    <xf numFmtId="0" fontId="30" fillId="9" borderId="0" xfId="0" applyNumberFormat="1" applyFont="1" applyFill="1" applyAlignment="1">
      <alignment vertical="center"/>
    </xf>
    <xf numFmtId="0" fontId="28" fillId="11" borderId="11" xfId="0" applyNumberFormat="1" applyFont="1" applyFill="1" applyBorder="1" applyAlignment="1">
      <alignment vertical="center"/>
    </xf>
    <xf numFmtId="0" fontId="18" fillId="0" borderId="0" xfId="2" applyNumberFormat="1" applyAlignment="1">
      <alignment horizontal="left" indent="5"/>
    </xf>
    <xf numFmtId="0" fontId="1" fillId="0" borderId="0" xfId="0" applyNumberFormat="1" applyFont="1" applyAlignment="1">
      <alignment horizontal="left" vertical="center" indent="6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vertical="top"/>
    </xf>
    <xf numFmtId="0" fontId="29" fillId="0" borderId="0" xfId="0" applyNumberFormat="1" applyFont="1" applyAlignment="1">
      <alignment horizontal="left" vertical="center"/>
    </xf>
    <xf numFmtId="9" fontId="0" fillId="2" borderId="0" xfId="0" applyNumberFormat="1" applyFill="1"/>
    <xf numFmtId="9" fontId="27" fillId="5" borderId="0" xfId="0" applyNumberFormat="1" applyFont="1" applyFill="1"/>
    <xf numFmtId="9" fontId="29" fillId="5" borderId="0" xfId="0" applyNumberFormat="1" applyFont="1" applyFill="1" applyAlignment="1">
      <alignment vertical="center"/>
    </xf>
    <xf numFmtId="9" fontId="32" fillId="8" borderId="0" xfId="1" applyNumberFormat="1" applyFont="1" applyFill="1" applyBorder="1" applyAlignment="1">
      <alignment vertical="center"/>
    </xf>
    <xf numFmtId="9" fontId="0" fillId="0" borderId="0" xfId="0" applyNumberFormat="1"/>
    <xf numFmtId="14" fontId="27" fillId="5" borderId="0" xfId="0" applyNumberFormat="1" applyFont="1" applyFill="1"/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16" fillId="11" borderId="18" xfId="0" applyFont="1" applyFill="1" applyBorder="1" applyAlignment="1">
      <alignment horizontal="center" vertical="center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36" fillId="0" borderId="0" xfId="0" applyNumberFormat="1" applyFont="1" applyAlignment="1">
      <alignment horizontal="left" vertical="center" indent="1"/>
    </xf>
    <xf numFmtId="0" fontId="37" fillId="0" borderId="0" xfId="4" applyFont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14" fontId="20" fillId="9" borderId="11" xfId="0" applyNumberFormat="1" applyFont="1" applyFill="1" applyBorder="1" applyAlignment="1"/>
    <xf numFmtId="14" fontId="18" fillId="2" borderId="0" xfId="2" applyNumberFormat="1" applyFill="1" applyAlignment="1">
      <alignment horizontal="left" indent="1"/>
    </xf>
    <xf numFmtId="168" fontId="0" fillId="0" borderId="0" xfId="0" applyNumberFormat="1" applyAlignment="1">
      <alignment horizontal="left" indent="1"/>
    </xf>
    <xf numFmtId="0" fontId="38" fillId="12" borderId="0" xfId="0" applyFont="1" applyFill="1" applyAlignment="1">
      <alignment horizontal="center" vertical="center"/>
    </xf>
    <xf numFmtId="0" fontId="0" fillId="13" borderId="0" xfId="0" applyNumberFormat="1" applyFill="1" applyAlignment="1">
      <alignment horizontal="left" vertic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indent="1"/>
    </xf>
    <xf numFmtId="44" fontId="0" fillId="13" borderId="0" xfId="0" applyNumberFormat="1" applyFill="1" applyAlignment="1">
      <alignment vertical="center"/>
    </xf>
    <xf numFmtId="0" fontId="38" fillId="0" borderId="0" xfId="0" applyFont="1" applyFill="1" applyBorder="1" applyAlignment="1">
      <alignment horizontal="left"/>
    </xf>
    <xf numFmtId="0" fontId="38" fillId="13" borderId="0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NumberFormat="1" applyFont="1" applyFill="1" applyAlignment="1">
      <alignment vertical="center"/>
    </xf>
    <xf numFmtId="0" fontId="38" fillId="0" borderId="0" xfId="0" applyFont="1" applyFill="1" applyBorder="1" applyAlignment="1">
      <alignment horizontal="left" wrapText="1" indent="1"/>
    </xf>
    <xf numFmtId="0" fontId="38" fillId="13" borderId="0" xfId="0" applyNumberFormat="1" applyFont="1" applyFill="1" applyBorder="1" applyAlignment="1">
      <alignment horizontal="center" vertical="center"/>
    </xf>
    <xf numFmtId="44" fontId="0" fillId="8" borderId="0" xfId="0" applyNumberFormat="1" applyFont="1" applyFill="1" applyAlignment="1">
      <alignment vertical="center"/>
    </xf>
    <xf numFmtId="0" fontId="35" fillId="0" borderId="0" xfId="4">
      <alignment vertical="center" wrapText="1"/>
    </xf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167" fontId="25" fillId="0" borderId="5" xfId="0" applyNumberFormat="1" applyFont="1" applyFill="1" applyBorder="1" applyAlignment="1">
      <alignment horizontal="center" vertical="center"/>
    </xf>
    <xf numFmtId="167" fontId="25" fillId="0" borderId="9" xfId="0" applyNumberFormat="1" applyFont="1" applyFill="1" applyBorder="1" applyAlignment="1">
      <alignment horizontal="center" vertical="center"/>
    </xf>
    <xf numFmtId="167" fontId="25" fillId="0" borderId="1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wrapText="1" indent="1"/>
    </xf>
    <xf numFmtId="0" fontId="0" fillId="10" borderId="3" xfId="0" applyFill="1" applyBorder="1" applyAlignment="1">
      <alignment horizontal="left" wrapText="1" indent="1"/>
    </xf>
    <xf numFmtId="0" fontId="18" fillId="0" borderId="0" xfId="2" applyAlignment="1"/>
    <xf numFmtId="0" fontId="35" fillId="0" borderId="0" xfId="4" applyAlignment="1">
      <alignment horizontal="left" vertical="center" indent="1"/>
    </xf>
    <xf numFmtId="0" fontId="3" fillId="0" borderId="0" xfId="0" applyFont="1" applyFill="1"/>
    <xf numFmtId="0" fontId="3" fillId="10" borderId="8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8" fillId="11" borderId="16" xfId="0" applyFont="1" applyFill="1" applyBorder="1" applyAlignment="1">
      <alignment horizontal="left" vertical="center"/>
    </xf>
    <xf numFmtId="0" fontId="8" fillId="11" borderId="6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</cellXfs>
  <cellStyles count="5">
    <cellStyle name="Normales_Millimeterpapier (kombiniert)" xfId="3"/>
    <cellStyle name="Prozent" xfId="1" builtinId="5"/>
    <cellStyle name="Standard" xfId="0" builtinId="0" customBuiltin="1"/>
    <cellStyle name="Tipp" xfId="4"/>
    <cellStyle name="Überschrift" xfId="2" builtinId="15" customBuiltin="1"/>
  </cellStyles>
  <dxfs count="62"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69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70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0.79998168889431442"/>
        <name val="Arial"/>
        <scheme val="minor"/>
      </font>
      <numFmt numFmtId="166" formatCode=";;;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70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70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Gartenzeitschrift Einfache Tabelle" defaultPivotStyle="PivotStyleLight16">
    <tableStyle name="Gartenzeitschrift Einfache Tabelle" pivot="0" count="4">
      <tableStyleElement type="wholeTable" dxfId="61"/>
      <tableStyleElement type="headerRow" dxfId="60"/>
      <tableStyleElement type="totalRow" dxfId="59"/>
      <tableStyleElement type="firstColumn" dxfId="58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Bild 3" title="Blumensymbol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Bild 4" title="Blattsymbol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Bild 5" title="Wassertropfensymbol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240800</xdr:colOff>
      <xdr:row>7</xdr:row>
      <xdr:rowOff>121835</xdr:rowOff>
    </xdr:to>
    <xdr:pic>
      <xdr:nvPicPr>
        <xdr:cNvPr id="7" name="Bild 6" title="Blumenzeichnu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3</xdr:col>
      <xdr:colOff>1426132</xdr:colOff>
      <xdr:row>7</xdr:row>
      <xdr:rowOff>132421</xdr:rowOff>
    </xdr:to>
    <xdr:pic>
      <xdr:nvPicPr>
        <xdr:cNvPr id="7" name="Bild 6" title="Blumenzeichnu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Bild 1" title="Samensymbol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306579</xdr:colOff>
      <xdr:row>8</xdr:row>
      <xdr:rowOff>442637</xdr:rowOff>
    </xdr:to>
    <xdr:pic>
      <xdr:nvPicPr>
        <xdr:cNvPr id="3" name="Bild 2" title="Blumentopfsymbol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126068</xdr:colOff>
      <xdr:row>8</xdr:row>
      <xdr:rowOff>442637</xdr:rowOff>
    </xdr:to>
    <xdr:pic>
      <xdr:nvPicPr>
        <xdr:cNvPr id="5" name="Bild 4" title="Blattsymbol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Bild 5" title="Wassertropfensymbol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2</xdr:col>
      <xdr:colOff>79420</xdr:colOff>
      <xdr:row>3</xdr:row>
      <xdr:rowOff>189655</xdr:rowOff>
    </xdr:to>
    <xdr:pic>
      <xdr:nvPicPr>
        <xdr:cNvPr id="2" name="Bild 1" title="Blumenzeichnu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Bild 2" title="Gartengerätesymbol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620353</xdr:colOff>
      <xdr:row>6</xdr:row>
      <xdr:rowOff>193548</xdr:rowOff>
    </xdr:to>
    <xdr:pic>
      <xdr:nvPicPr>
        <xdr:cNvPr id="4" name="Bild 3" title="Gartengerätesymbol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126156</xdr:rowOff>
    </xdr:to>
    <xdr:pic>
      <xdr:nvPicPr>
        <xdr:cNvPr id="5" name="Bild 4" title="Blumenzeichnu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151215</xdr:rowOff>
    </xdr:to>
    <xdr:pic>
      <xdr:nvPicPr>
        <xdr:cNvPr id="6" name="Bild 5" title="Gartengerätesymbol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Bild 6" title="Gartengerätesymbol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Gartenzeitschrift" displayName="PlantJournal" ref="B12:N18" totalsRowCount="1" dataDxfId="57">
  <autoFilter ref="B12:N17"/>
  <tableColumns count="13">
    <tableColumn id="20" name="ID" totalsRowLabel="Gesamt" dataDxfId="56" totalsRowDxfId="55"/>
    <tableColumn id="1" name="Name" totalsRowFunction="custom" dataDxfId="54" totalsRowDxfId="53">
      <totalsRowFormula>"Pflanzen gesamt: "&amp;SUBTOTAL(103,PlantJournal[Name])</totalsRowFormula>
    </tableColumn>
    <tableColumn id="2" name="Typ" dataDxfId="52" totalsRowDxfId="51"/>
    <tableColumn id="7" name="Herkunft" dataDxfId="50" totalsRowDxfId="49"/>
    <tableColumn id="3" name="Farbe" dataDxfId="48" totalsRowDxfId="47"/>
    <tableColumn id="4" name="Größe" dataDxfId="46" totalsRowDxfId="45"/>
    <tableColumn id="13" name="Kosten" totalsRowFunction="sum" dataDxfId="44" totalsRowDxfId="43"/>
    <tableColumn id="5" name="Pflanzdatum" dataDxfId="42" totalsRowDxfId="41"/>
    <tableColumn id="6" name="Standort" dataDxfId="40" totalsRowDxfId="39"/>
    <tableColumn id="17" name="Substrat" dataDxfId="38" totalsRowDxfId="37"/>
    <tableColumn id="9" name="Dünger" dataDxfId="36" totalsRowDxfId="35"/>
    <tableColumn id="18" name="Terminplan" dataDxfId="34" totalsRowDxfId="33"/>
    <tableColumn id="14" name="Notizen" dataDxfId="32" totalsRowDxfId="31"/>
  </tableColumns>
  <tableStyleInfo name="Gartenzeitschrift Einfache Tabelle" showFirstColumn="0" showLastColumn="0" showRowStripes="1" showColumnStripes="0"/>
  <extLst>
    <ext xmlns:x14="http://schemas.microsoft.com/office/spreadsheetml/2009/9/main" uri="{504A1905-F514-4f6f-8877-14C23A59335A}">
      <x14:table altText="Pflanzenbestand" altTextSummary="Liste von Pflanzen und Informationen zu jeder Pflanze, beispielsweise Name, Typ, Herkunft, Farbe, Größe, Kosten, Pflanzdatum, Standort, Substrat, Dünger, Terminplan für Dünger und Wasser sowie Notizen"/>
    </ext>
  </extLst>
</table>
</file>

<file path=xl/tables/table2.xml><?xml version="1.0" encoding="utf-8"?>
<table xmlns="http://schemas.openxmlformats.org/spreadsheetml/2006/main" id="3" name="Anzuchtprotokoll" displayName="Anzuchtprotokoll" ref="B12:K18" totalsRowCount="1" dataDxfId="30">
  <autoFilter ref="B12:K17"/>
  <tableColumns count="10">
    <tableColumn id="20" name="ID" totalsRowLabel="Gesamt" dataDxfId="29" totalsRowDxfId="28"/>
    <tableColumn id="2" name="Behälter Nr." dataDxfId="27" totalsRowDxfId="26"/>
    <tableColumn id="1" name="Typ" totalsRowFunction="custom" dataDxfId="25" totalsRowDxfId="24">
      <totalsRowFormula>"Sämereien gesamt: "&amp;SUBTOTAL(103,Anzuchtprotokoll[Typ])</totalsRowFormula>
    </tableColumn>
    <tableColumn id="7" name="Herkunft" dataDxfId="23" totalsRowDxfId="22"/>
    <tableColumn id="11" name="Keimung" dataDxfId="21" totalsRowDxfId="20"/>
    <tableColumn id="10" name="Wachstum" dataDxfId="19" totalsRowDxfId="18"/>
    <tableColumn id="8" name="Aussaat gesamt" totalsRowFunction="sum" dataDxfId="17" totalsRowDxfId="16"/>
    <tableColumn id="13" name="Gesät am" dataDxfId="15" totalsRowDxfId="14">
      <calculatedColumnFormula>IFERROR(IF(SUM(Anzuchtprotokoll[[#This Row],[Keimung]:[Wachstum]])&gt;0,IF(Umpflanzdatum&lt;&gt;"",Umpflanzdatum-(Anzuchtprotokoll[[#This Row],[Keimung]]+Anzuchtprotokoll[[#This Row],[Wachstum]])),""),"")</calculatedColumnFormula>
    </tableColumn>
    <tableColumn id="9" name="Dünger" dataDxfId="13" totalsRowDxfId="12"/>
    <tableColumn id="14" name="Notizen" dataDxfId="11" totalsRowDxfId="10"/>
  </tableColumns>
  <tableStyleInfo name="Gartenzeitschrift Einfache Tabelle" showFirstColumn="0" showLastColumn="0" showRowStripes="1" showColumnStripes="0"/>
  <extLst>
    <ext xmlns:x14="http://schemas.microsoft.com/office/spreadsheetml/2009/9/main" uri="{504A1905-F514-4f6f-8877-14C23A59335A}">
      <x14:table altText="Anzucht-Anfangsdatum" altTextSummary="Liste der Aussaatdaten, beispielsweise ID, Behälter Nr., Typ, Herkunft, Keimung, Wachstum, Aussaat gesamt, Gesät am, Dünger und Notizen "/>
    </ext>
  </extLst>
</table>
</file>

<file path=xl/tables/table3.xml><?xml version="1.0" encoding="utf-8"?>
<table xmlns="http://schemas.openxmlformats.org/spreadsheetml/2006/main" id="2" name="Aufgabenliste" displayName="Aufgabenliste" ref="B10:E15" totalsRowShown="0" headerRowDxfId="5" dataDxfId="4">
  <tableColumns count="4">
    <tableColumn id="2" name="Aufgabe" dataDxfId="3"/>
    <tableColumn id="6" name="Fälligkeitsdatum" dataDxfId="2"/>
    <tableColumn id="4" name="% erledigt" dataDxfId="1"/>
    <tableColumn id="1" name="fertig?" dataDxfId="0">
      <calculatedColumnFormula>IF(Aufgabenliste[[#This Row],[% erledigt]]=1,1,IF(ISBLANK(Aufgabenliste[[#This Row],[Fälligkeitsdatum]]),2,IF(TODAY()&gt;Aufgabenliste[[#This Row],[Fälligkeitsdatum]],3,2)))</calculatedColumnFormula>
    </tableColumn>
  </tableColumns>
  <tableStyleInfo name="Gartenzeitschrift Einfache Tabelle" showFirstColumn="0" showLastColumn="0" showRowStripes="1" showColumnStripes="0"/>
  <extLst>
    <ext xmlns:x14="http://schemas.microsoft.com/office/spreadsheetml/2009/9/main" uri="{504A1905-F514-4f6f-8877-14C23A59335A}">
      <x14:table altText="Aufgabenliste" altTextSummary="Liste von &quot;Aufgaben&quot;, &quot;Fälligkeitsdatum&quot;, &quot;% erledigt&quot; und &quot;fertig?&quot;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baseColWidth="10" defaultColWidth="9.140625" defaultRowHeight="32.25" customHeight="1" x14ac:dyDescent="0.2"/>
  <cols>
    <col min="1" max="1" width="1.28515625" customWidth="1"/>
    <col min="2" max="2" width="8.7109375" customWidth="1"/>
    <col min="3" max="3" width="23.85546875" style="81" customWidth="1"/>
    <col min="4" max="4" width="14.28515625" style="81" customWidth="1"/>
    <col min="5" max="5" width="18.7109375" style="84" customWidth="1"/>
    <col min="6" max="6" width="12.140625" style="81" customWidth="1"/>
    <col min="7" max="7" width="13.28515625" customWidth="1"/>
    <col min="8" max="8" width="10" customWidth="1"/>
    <col min="9" max="9" width="17" style="21" customWidth="1"/>
    <col min="10" max="10" width="15.42578125" style="81" customWidth="1"/>
    <col min="11" max="11" width="13.85546875" style="81" customWidth="1"/>
    <col min="12" max="12" width="12.42578125" style="81" customWidth="1"/>
    <col min="13" max="13" width="28" style="52" customWidth="1"/>
    <col min="14" max="14" width="24.42578125" style="52" customWidth="1"/>
  </cols>
  <sheetData>
    <row r="1" spans="2:14" ht="12" x14ac:dyDescent="0.2">
      <c r="C1" s="85"/>
      <c r="D1" s="85"/>
      <c r="E1" s="86"/>
      <c r="F1" s="85"/>
      <c r="G1" s="85"/>
      <c r="H1" s="85"/>
      <c r="J1" s="85"/>
      <c r="K1" s="85"/>
      <c r="L1" s="85"/>
      <c r="M1" s="55"/>
      <c r="N1" s="55"/>
    </row>
    <row r="2" spans="2:14" ht="46.5" x14ac:dyDescent="0.7">
      <c r="C2" s="87" t="s">
        <v>3</v>
      </c>
      <c r="D2" s="85"/>
      <c r="E2" s="86"/>
      <c r="F2" s="85"/>
      <c r="G2" s="85"/>
      <c r="H2" s="85"/>
      <c r="J2" s="85"/>
      <c r="K2" s="85"/>
      <c r="L2" s="85"/>
      <c r="M2" s="55"/>
      <c r="N2" s="55"/>
    </row>
    <row r="3" spans="2:14" ht="15" customHeight="1" x14ac:dyDescent="0.2">
      <c r="C3" s="85"/>
      <c r="D3" s="85"/>
      <c r="E3" s="86"/>
      <c r="F3" s="85"/>
      <c r="G3" s="85"/>
      <c r="H3" s="85"/>
      <c r="J3" s="85"/>
      <c r="K3" s="85"/>
      <c r="L3" s="85"/>
      <c r="M3" s="55"/>
      <c r="N3" s="55"/>
    </row>
    <row r="4" spans="2:14" ht="12" x14ac:dyDescent="0.2">
      <c r="C4" s="85"/>
      <c r="D4" s="85"/>
      <c r="E4" s="86"/>
      <c r="F4" s="85"/>
      <c r="G4" s="85"/>
      <c r="H4" s="85"/>
      <c r="J4" s="85"/>
      <c r="K4" s="85"/>
      <c r="L4" s="85"/>
      <c r="M4" s="55"/>
      <c r="N4" s="55"/>
    </row>
    <row r="5" spans="2:14" ht="12" x14ac:dyDescent="0.2">
      <c r="C5" s="85"/>
      <c r="D5" s="85"/>
      <c r="E5" s="86"/>
      <c r="F5" s="85"/>
      <c r="G5" s="85"/>
      <c r="H5" s="85"/>
      <c r="J5" s="85"/>
      <c r="K5" s="85"/>
      <c r="L5" s="85"/>
      <c r="M5" s="55"/>
      <c r="N5" s="55"/>
    </row>
    <row r="6" spans="2:14" ht="12" x14ac:dyDescent="0.2">
      <c r="C6" s="85"/>
      <c r="D6" s="85"/>
      <c r="E6" s="86"/>
      <c r="F6" s="85"/>
      <c r="G6" s="85"/>
      <c r="H6" s="85"/>
      <c r="J6" s="85"/>
      <c r="K6" s="85"/>
      <c r="L6" s="85"/>
      <c r="M6" s="55"/>
      <c r="N6" s="55"/>
    </row>
    <row r="7" spans="2:14" ht="12" x14ac:dyDescent="0.2">
      <c r="C7" s="85"/>
      <c r="D7" s="85"/>
      <c r="E7" s="86"/>
      <c r="F7" s="85"/>
      <c r="G7" s="85"/>
      <c r="H7" s="85"/>
      <c r="J7" s="85"/>
      <c r="K7" s="85"/>
      <c r="L7" s="85"/>
      <c r="M7" s="55"/>
      <c r="N7" s="55"/>
    </row>
    <row r="8" spans="2:14" ht="12" x14ac:dyDescent="0.2">
      <c r="C8" s="85"/>
      <c r="D8" s="85"/>
      <c r="E8" s="86"/>
      <c r="F8" s="85"/>
      <c r="G8" s="85"/>
      <c r="H8" s="85"/>
      <c r="J8" s="85"/>
      <c r="K8" s="85"/>
      <c r="L8" s="85"/>
      <c r="M8" s="55"/>
      <c r="N8" s="55"/>
    </row>
    <row r="9" spans="2:14" ht="39.75" customHeight="1" x14ac:dyDescent="0.2">
      <c r="C9" s="85"/>
      <c r="D9" s="85"/>
      <c r="E9" s="86"/>
      <c r="F9" s="85"/>
      <c r="G9" s="85"/>
      <c r="H9" s="85"/>
      <c r="J9" s="85"/>
      <c r="K9" s="85"/>
      <c r="L9" s="85"/>
      <c r="M9" s="55"/>
      <c r="N9" s="55"/>
    </row>
    <row r="10" spans="2:14" ht="15.75" customHeight="1" x14ac:dyDescent="0.25">
      <c r="C10" s="88" t="s">
        <v>4</v>
      </c>
      <c r="D10" s="89"/>
      <c r="E10" s="86"/>
      <c r="F10" s="85"/>
      <c r="G10" s="85"/>
      <c r="H10" s="85"/>
      <c r="I10" s="121" t="s">
        <v>16</v>
      </c>
      <c r="J10" s="85"/>
      <c r="K10" s="85"/>
      <c r="L10" s="90" t="s">
        <v>23</v>
      </c>
      <c r="M10" s="56"/>
      <c r="N10" s="55"/>
    </row>
    <row r="11" spans="2:14" ht="12" customHeight="1" x14ac:dyDescent="0.2">
      <c r="B11" s="14"/>
      <c r="C11" s="91"/>
      <c r="D11" s="92"/>
      <c r="E11" s="93"/>
      <c r="F11" s="92"/>
      <c r="G11" s="92"/>
      <c r="H11" s="92"/>
      <c r="I11" s="94"/>
      <c r="J11" s="94"/>
      <c r="K11" s="94"/>
      <c r="L11" s="95"/>
      <c r="M11" s="57"/>
      <c r="N11" s="58"/>
    </row>
    <row r="12" spans="2:14" ht="24.75" customHeight="1" x14ac:dyDescent="0.2">
      <c r="B12" s="39" t="s">
        <v>0</v>
      </c>
      <c r="C12" s="96" t="s">
        <v>5</v>
      </c>
      <c r="D12" s="97" t="s">
        <v>7</v>
      </c>
      <c r="E12" s="97" t="s">
        <v>9</v>
      </c>
      <c r="F12" s="97" t="s">
        <v>11</v>
      </c>
      <c r="G12" s="97" t="s">
        <v>13</v>
      </c>
      <c r="H12" s="97" t="s">
        <v>15</v>
      </c>
      <c r="I12" s="98" t="s">
        <v>17</v>
      </c>
      <c r="J12" s="98" t="s">
        <v>19</v>
      </c>
      <c r="K12" s="98" t="s">
        <v>21</v>
      </c>
      <c r="L12" s="99" t="s">
        <v>24</v>
      </c>
      <c r="M12" s="54" t="s">
        <v>26</v>
      </c>
      <c r="N12" s="54" t="s">
        <v>28</v>
      </c>
    </row>
    <row r="13" spans="2:14" ht="32.25" customHeight="1" x14ac:dyDescent="0.2">
      <c r="B13" s="40" t="s">
        <v>1</v>
      </c>
      <c r="C13" s="74" t="s">
        <v>6</v>
      </c>
      <c r="D13" s="74" t="s">
        <v>8</v>
      </c>
      <c r="E13" s="75" t="s">
        <v>10</v>
      </c>
      <c r="F13" s="74" t="s">
        <v>12</v>
      </c>
      <c r="G13" s="74" t="s">
        <v>14</v>
      </c>
      <c r="H13" s="136">
        <v>10</v>
      </c>
      <c r="I13" s="35" t="s">
        <v>18</v>
      </c>
      <c r="J13" s="76" t="s">
        <v>20</v>
      </c>
      <c r="K13" s="116" t="s">
        <v>22</v>
      </c>
      <c r="L13" s="115" t="s">
        <v>25</v>
      </c>
      <c r="M13" s="53" t="s">
        <v>27</v>
      </c>
      <c r="N13" s="53"/>
    </row>
    <row r="14" spans="2:14" ht="32.25" customHeight="1" x14ac:dyDescent="0.2">
      <c r="B14" s="40"/>
      <c r="C14" s="74"/>
      <c r="D14" s="74"/>
      <c r="E14" s="75"/>
      <c r="F14" s="74"/>
      <c r="G14" s="74"/>
      <c r="H14" s="136"/>
      <c r="I14" s="35"/>
      <c r="J14" s="76"/>
      <c r="K14" s="116"/>
      <c r="L14" s="115"/>
      <c r="M14" s="53"/>
      <c r="N14" s="53"/>
    </row>
    <row r="15" spans="2:14" s="15" customFormat="1" ht="32.25" customHeight="1" x14ac:dyDescent="0.2">
      <c r="B15" s="40"/>
      <c r="C15" s="74"/>
      <c r="D15" s="74"/>
      <c r="E15" s="75"/>
      <c r="F15" s="74"/>
      <c r="G15" s="74"/>
      <c r="H15" s="136"/>
      <c r="I15" s="35"/>
      <c r="J15" s="76"/>
      <c r="K15" s="116"/>
      <c r="L15" s="115"/>
      <c r="M15" s="53"/>
      <c r="N15" s="53"/>
    </row>
    <row r="16" spans="2:14" ht="32.25" customHeight="1" x14ac:dyDescent="0.2">
      <c r="B16" s="40"/>
      <c r="C16" s="74"/>
      <c r="D16" s="74"/>
      <c r="E16" s="75"/>
      <c r="F16" s="74"/>
      <c r="G16" s="74"/>
      <c r="H16" s="136"/>
      <c r="I16" s="35"/>
      <c r="J16" s="76"/>
      <c r="K16" s="116"/>
      <c r="L16" s="115"/>
      <c r="M16" s="53"/>
      <c r="N16" s="53"/>
    </row>
    <row r="17" spans="2:14" ht="32.25" customHeight="1" x14ac:dyDescent="0.2">
      <c r="B17" s="40"/>
      <c r="C17" s="74"/>
      <c r="D17" s="74"/>
      <c r="E17" s="75"/>
      <c r="F17" s="74"/>
      <c r="G17" s="74"/>
      <c r="H17" s="136"/>
      <c r="I17" s="35"/>
      <c r="J17" s="76"/>
      <c r="K17" s="116"/>
      <c r="L17" s="115"/>
      <c r="M17" s="53"/>
      <c r="N17" s="53"/>
    </row>
    <row r="18" spans="2:14" ht="32.25" customHeight="1" x14ac:dyDescent="0.2">
      <c r="B18" s="124" t="s">
        <v>2</v>
      </c>
      <c r="C18" s="125" t="str">
        <f>"Pflanzen gesamt: "&amp;SUBTOTAL(103,PlantJournal[Name])</f>
        <v>Pflanzen gesamt: 1</v>
      </c>
      <c r="D18" s="85"/>
      <c r="E18" s="126"/>
      <c r="F18" s="85"/>
      <c r="G18" s="85"/>
      <c r="H18" s="128">
        <f>SUBTOTAL(109,PlantJournal[Kosten])</f>
        <v>10</v>
      </c>
      <c r="I18" s="85"/>
      <c r="J18" s="85"/>
      <c r="K18" s="85"/>
      <c r="L18" s="127"/>
    </row>
    <row r="19" spans="2:14" ht="32.25" customHeight="1" x14ac:dyDescent="0.2">
      <c r="L19" s="123"/>
    </row>
    <row r="20" spans="2:14" ht="32.25" customHeight="1" x14ac:dyDescent="0.2">
      <c r="L20" s="123"/>
    </row>
    <row r="21" spans="2:14" ht="32.25" customHeight="1" x14ac:dyDescent="0.2">
      <c r="L21" s="123"/>
    </row>
    <row r="22" spans="2:14" ht="32.25" customHeight="1" x14ac:dyDescent="0.2">
      <c r="L22" s="123"/>
    </row>
    <row r="23" spans="2:14" ht="32.25" customHeight="1" x14ac:dyDescent="0.2">
      <c r="L23" s="123"/>
    </row>
    <row r="24" spans="2:14" ht="32.25" customHeight="1" x14ac:dyDescent="0.2">
      <c r="L24" s="123"/>
    </row>
    <row r="25" spans="2:14" ht="32.25" customHeight="1" x14ac:dyDescent="0.2">
      <c r="L25" s="123"/>
    </row>
    <row r="26" spans="2:14" ht="32.25" customHeight="1" x14ac:dyDescent="0.2">
      <c r="L26" s="123"/>
    </row>
    <row r="27" spans="2:14" ht="32.25" customHeight="1" x14ac:dyDescent="0.2">
      <c r="L27" s="123"/>
    </row>
    <row r="28" spans="2:14" ht="32.25" customHeight="1" x14ac:dyDescent="0.2">
      <c r="L28" s="123"/>
    </row>
    <row r="29" spans="2:14" ht="32.25" customHeight="1" x14ac:dyDescent="0.2">
      <c r="L29" s="123"/>
    </row>
    <row r="30" spans="2:14" ht="32.25" customHeight="1" x14ac:dyDescent="0.2">
      <c r="L30" s="123"/>
    </row>
    <row r="31" spans="2:14" ht="32.25" customHeight="1" x14ac:dyDescent="0.2">
      <c r="L31" s="123"/>
    </row>
    <row r="32" spans="2:14" ht="32.25" customHeight="1" x14ac:dyDescent="0.2">
      <c r="L32" s="123"/>
    </row>
    <row r="33" spans="12:12" ht="32.25" customHeight="1" x14ac:dyDescent="0.2">
      <c r="L33" s="123"/>
    </row>
    <row r="34" spans="12:12" ht="32.25" customHeight="1" x14ac:dyDescent="0.2">
      <c r="L34" s="123"/>
    </row>
    <row r="35" spans="12:12" ht="32.25" customHeight="1" x14ac:dyDescent="0.2">
      <c r="L35" s="123"/>
    </row>
    <row r="36" spans="12:12" ht="32.25" customHeight="1" x14ac:dyDescent="0.2">
      <c r="L36" s="123"/>
    </row>
    <row r="37" spans="12:12" ht="32.25" customHeight="1" x14ac:dyDescent="0.2">
      <c r="L37" s="123"/>
    </row>
    <row r="38" spans="12:12" ht="32.25" customHeight="1" x14ac:dyDescent="0.2">
      <c r="L38" s="123"/>
    </row>
    <row r="39" spans="12:12" ht="32.25" customHeight="1" x14ac:dyDescent="0.2">
      <c r="L39" s="123"/>
    </row>
    <row r="40" spans="12:12" ht="32.25" customHeight="1" x14ac:dyDescent="0.2">
      <c r="L40" s="123"/>
    </row>
    <row r="41" spans="12:12" ht="32.25" customHeight="1" x14ac:dyDescent="0.2">
      <c r="L41" s="123"/>
    </row>
    <row r="42" spans="12:12" ht="32.25" customHeight="1" x14ac:dyDescent="0.2">
      <c r="L42" s="123"/>
    </row>
    <row r="43" spans="12:12" ht="32.25" customHeight="1" x14ac:dyDescent="0.2">
      <c r="L43" s="123"/>
    </row>
    <row r="44" spans="12:12" ht="32.25" customHeight="1" x14ac:dyDescent="0.2">
      <c r="L44" s="123"/>
    </row>
    <row r="45" spans="12:12" ht="32.25" customHeight="1" x14ac:dyDescent="0.2">
      <c r="L45" s="123"/>
    </row>
    <row r="46" spans="12:12" ht="32.25" customHeight="1" x14ac:dyDescent="0.2">
      <c r="L46" s="123"/>
    </row>
    <row r="47" spans="12:12" ht="32.25" customHeight="1" x14ac:dyDescent="0.2">
      <c r="L47" s="123"/>
    </row>
    <row r="48" spans="12:12" ht="32.25" customHeight="1" x14ac:dyDescent="0.2">
      <c r="L48" s="123"/>
    </row>
    <row r="49" spans="12:12" ht="32.25" customHeight="1" x14ac:dyDescent="0.2">
      <c r="L49" s="123"/>
    </row>
    <row r="50" spans="12:12" ht="32.25" customHeight="1" x14ac:dyDescent="0.2">
      <c r="L50" s="123"/>
    </row>
    <row r="51" spans="12:12" ht="32.25" customHeight="1" x14ac:dyDescent="0.2">
      <c r="L51" s="123"/>
    </row>
    <row r="52" spans="12:12" ht="32.25" customHeight="1" x14ac:dyDescent="0.2">
      <c r="L52" s="123"/>
    </row>
    <row r="53" spans="12:12" ht="32.25" customHeight="1" x14ac:dyDescent="0.2">
      <c r="L53" s="123"/>
    </row>
    <row r="54" spans="12:12" ht="32.25" customHeight="1" x14ac:dyDescent="0.2">
      <c r="L54" s="123"/>
    </row>
    <row r="55" spans="12:12" ht="32.25" customHeight="1" x14ac:dyDescent="0.2">
      <c r="L55" s="123"/>
    </row>
    <row r="56" spans="12:12" ht="32.25" customHeight="1" x14ac:dyDescent="0.2">
      <c r="L56" s="123"/>
    </row>
    <row r="57" spans="12:12" ht="32.25" customHeight="1" x14ac:dyDescent="0.2">
      <c r="L57" s="123"/>
    </row>
    <row r="58" spans="12:12" ht="32.25" customHeight="1" x14ac:dyDescent="0.2">
      <c r="L58" s="123"/>
    </row>
    <row r="59" spans="12:12" ht="32.25" customHeight="1" x14ac:dyDescent="0.2">
      <c r="L59" s="123"/>
    </row>
    <row r="60" spans="12:12" ht="32.25" customHeight="1" x14ac:dyDescent="0.2">
      <c r="L60" s="123"/>
    </row>
    <row r="61" spans="12:12" ht="32.25" customHeight="1" x14ac:dyDescent="0.2">
      <c r="L61" s="123"/>
    </row>
    <row r="62" spans="12:12" ht="32.25" customHeight="1" x14ac:dyDescent="0.2">
      <c r="L62" s="123"/>
    </row>
    <row r="63" spans="12:12" ht="32.25" customHeight="1" x14ac:dyDescent="0.2">
      <c r="L63" s="123"/>
    </row>
    <row r="64" spans="12:12" ht="32.25" customHeight="1" x14ac:dyDescent="0.2">
      <c r="L64" s="123"/>
    </row>
    <row r="65" spans="12:12" ht="32.25" customHeight="1" x14ac:dyDescent="0.2">
      <c r="L65" s="123"/>
    </row>
    <row r="66" spans="12:12" ht="32.25" customHeight="1" x14ac:dyDescent="0.2">
      <c r="L66" s="123"/>
    </row>
    <row r="67" spans="12:12" ht="32.25" customHeight="1" x14ac:dyDescent="0.2">
      <c r="L67" s="123"/>
    </row>
    <row r="68" spans="12:12" ht="32.25" customHeight="1" x14ac:dyDescent="0.2">
      <c r="L68" s="123"/>
    </row>
    <row r="69" spans="12:12" ht="32.25" customHeight="1" x14ac:dyDescent="0.2">
      <c r="L69" s="123"/>
    </row>
    <row r="70" spans="12:12" ht="32.25" customHeight="1" x14ac:dyDescent="0.2">
      <c r="L70" s="123"/>
    </row>
    <row r="71" spans="12:12" ht="32.25" customHeight="1" x14ac:dyDescent="0.2">
      <c r="L71" s="123"/>
    </row>
    <row r="72" spans="12:12" ht="32.25" customHeight="1" x14ac:dyDescent="0.2">
      <c r="L72" s="123"/>
    </row>
    <row r="73" spans="12:12" ht="32.25" customHeight="1" x14ac:dyDescent="0.2">
      <c r="L73" s="123"/>
    </row>
    <row r="74" spans="12:12" ht="32.25" customHeight="1" x14ac:dyDescent="0.2">
      <c r="L74" s="123"/>
    </row>
    <row r="75" spans="12:12" ht="32.25" customHeight="1" x14ac:dyDescent="0.2">
      <c r="L75" s="123"/>
    </row>
    <row r="76" spans="12:12" ht="32.25" customHeight="1" x14ac:dyDescent="0.2">
      <c r="L76" s="123"/>
    </row>
    <row r="77" spans="12:12" ht="32.25" customHeight="1" x14ac:dyDescent="0.2">
      <c r="L77" s="123"/>
    </row>
    <row r="78" spans="12:12" ht="32.25" customHeight="1" x14ac:dyDescent="0.2">
      <c r="L78" s="123"/>
    </row>
    <row r="79" spans="12:12" ht="32.25" customHeight="1" x14ac:dyDescent="0.2">
      <c r="L79" s="123"/>
    </row>
    <row r="80" spans="12:12" ht="32.25" customHeight="1" x14ac:dyDescent="0.2">
      <c r="L80" s="123"/>
    </row>
    <row r="81" spans="12:12" ht="32.25" customHeight="1" x14ac:dyDescent="0.2">
      <c r="L81" s="123"/>
    </row>
    <row r="82" spans="12:12" ht="32.25" customHeight="1" x14ac:dyDescent="0.2">
      <c r="L82" s="123"/>
    </row>
    <row r="83" spans="12:12" ht="32.25" customHeight="1" x14ac:dyDescent="0.2">
      <c r="L83" s="123"/>
    </row>
    <row r="84" spans="12:12" ht="32.25" customHeight="1" x14ac:dyDescent="0.2">
      <c r="L84" s="123"/>
    </row>
    <row r="85" spans="12:12" ht="32.25" customHeight="1" x14ac:dyDescent="0.2">
      <c r="L85" s="123"/>
    </row>
    <row r="86" spans="12:12" ht="32.25" customHeight="1" x14ac:dyDescent="0.2">
      <c r="L86" s="123"/>
    </row>
    <row r="87" spans="12:12" ht="32.25" customHeight="1" x14ac:dyDescent="0.2">
      <c r="L87" s="123"/>
    </row>
    <row r="88" spans="12:12" ht="32.25" customHeight="1" x14ac:dyDescent="0.2">
      <c r="L88" s="123"/>
    </row>
    <row r="89" spans="12:12" ht="32.25" customHeight="1" x14ac:dyDescent="0.2">
      <c r="L89" s="123"/>
    </row>
    <row r="90" spans="12:12" ht="32.25" customHeight="1" x14ac:dyDescent="0.2">
      <c r="L90" s="123"/>
    </row>
    <row r="91" spans="12:12" ht="32.25" customHeight="1" x14ac:dyDescent="0.2">
      <c r="L91" s="123"/>
    </row>
  </sheetData>
  <dataValidations count="1">
    <dataValidation type="list" allowBlank="1" sqref="D13:D17">
      <formula1>"Mehrjährig, Zweijährig, Jährlich"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paperSize="9" scale="75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baseColWidth="10" defaultColWidth="9.140625" defaultRowHeight="33" customHeight="1" x14ac:dyDescent="0.2"/>
  <cols>
    <col min="1" max="1" width="1.28515625" customWidth="1"/>
    <col min="2" max="2" width="8.7109375" customWidth="1"/>
    <col min="3" max="3" width="20.140625" bestFit="1" customWidth="1"/>
    <col min="4" max="4" width="24.42578125" style="81" customWidth="1"/>
    <col min="5" max="5" width="17.42578125" style="84" customWidth="1"/>
    <col min="6" max="6" width="17.5703125" customWidth="1"/>
    <col min="7" max="7" width="23" customWidth="1"/>
    <col min="8" max="8" width="20.5703125" bestFit="1" customWidth="1"/>
    <col min="9" max="9" width="17.140625" style="21" customWidth="1"/>
    <col min="10" max="10" width="34.7109375" style="52" bestFit="1" customWidth="1"/>
    <col min="11" max="11" width="25.42578125" style="52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1" spans="2:11" ht="12" x14ac:dyDescent="0.2">
      <c r="D1" s="85"/>
      <c r="E1" s="86"/>
      <c r="J1" s="55"/>
      <c r="K1" s="55"/>
    </row>
    <row r="2" spans="2:11" ht="62.25" customHeight="1" x14ac:dyDescent="0.7">
      <c r="D2" s="100" t="s">
        <v>32</v>
      </c>
      <c r="E2" s="86"/>
      <c r="H2" s="1"/>
      <c r="I2" s="119"/>
      <c r="J2" s="118" t="s">
        <v>41</v>
      </c>
      <c r="K2" s="64"/>
    </row>
    <row r="3" spans="2:11" ht="15" customHeight="1" x14ac:dyDescent="0.2">
      <c r="D3" s="101" t="s">
        <v>33</v>
      </c>
      <c r="E3" s="102"/>
      <c r="G3" s="117"/>
      <c r="H3" s="117" t="s">
        <v>18</v>
      </c>
      <c r="I3" s="117"/>
      <c r="J3" s="63"/>
      <c r="K3" s="63"/>
    </row>
    <row r="4" spans="2:11" ht="12" x14ac:dyDescent="0.2">
      <c r="D4" s="103"/>
      <c r="E4" s="86"/>
      <c r="J4" s="63"/>
      <c r="K4" s="63"/>
    </row>
    <row r="5" spans="2:11" ht="12" x14ac:dyDescent="0.2">
      <c r="D5" s="85"/>
      <c r="E5" s="86"/>
      <c r="J5" s="55"/>
      <c r="K5" s="55"/>
    </row>
    <row r="6" spans="2:11" ht="12" x14ac:dyDescent="0.2">
      <c r="D6" s="85"/>
      <c r="E6" s="86"/>
      <c r="J6" s="55"/>
      <c r="K6" s="55"/>
    </row>
    <row r="7" spans="2:11" ht="12" x14ac:dyDescent="0.2">
      <c r="D7" s="85"/>
      <c r="E7" s="86"/>
      <c r="J7" s="55"/>
      <c r="K7" s="55"/>
    </row>
    <row r="8" spans="2:11" ht="12" x14ac:dyDescent="0.2">
      <c r="D8" s="85"/>
      <c r="E8" s="86"/>
      <c r="J8" s="55"/>
      <c r="K8" s="55"/>
    </row>
    <row r="9" spans="2:11" s="11" customFormat="1" ht="39.75" customHeight="1" x14ac:dyDescent="0.2">
      <c r="D9" s="104"/>
      <c r="E9" s="104"/>
      <c r="H9" s="12"/>
      <c r="I9" s="120"/>
      <c r="J9" s="59"/>
      <c r="K9" s="59"/>
    </row>
    <row r="10" spans="2:11" ht="15.75" customHeight="1" x14ac:dyDescent="0.25">
      <c r="C10" s="36" t="s">
        <v>30</v>
      </c>
      <c r="D10" s="85"/>
      <c r="E10" s="86"/>
      <c r="F10" s="43" t="s">
        <v>36</v>
      </c>
      <c r="H10" s="38" t="s">
        <v>16</v>
      </c>
      <c r="J10" s="60" t="s">
        <v>42</v>
      </c>
      <c r="K10" s="55"/>
    </row>
    <row r="11" spans="2:11" ht="12" customHeight="1" x14ac:dyDescent="0.2">
      <c r="B11" s="14"/>
      <c r="C11" s="42"/>
      <c r="D11" s="92"/>
      <c r="E11" s="93"/>
      <c r="F11" s="44"/>
      <c r="G11" s="25"/>
      <c r="H11" s="46"/>
      <c r="I11" s="46"/>
      <c r="J11" s="61"/>
      <c r="K11" s="58"/>
    </row>
    <row r="12" spans="2:11" ht="25.5" customHeight="1" x14ac:dyDescent="0.2">
      <c r="B12" s="39" t="s">
        <v>0</v>
      </c>
      <c r="C12" s="37" t="s">
        <v>31</v>
      </c>
      <c r="D12" s="105" t="s">
        <v>7</v>
      </c>
      <c r="E12" s="105" t="s">
        <v>9</v>
      </c>
      <c r="F12" s="45" t="s">
        <v>37</v>
      </c>
      <c r="G12" s="33" t="s">
        <v>38</v>
      </c>
      <c r="H12" s="47" t="s">
        <v>39</v>
      </c>
      <c r="I12" s="47" t="s">
        <v>40</v>
      </c>
      <c r="J12" s="62" t="s">
        <v>24</v>
      </c>
      <c r="K12" s="54" t="s">
        <v>28</v>
      </c>
    </row>
    <row r="13" spans="2:11" ht="33" customHeight="1" x14ac:dyDescent="0.2">
      <c r="B13" s="41" t="s">
        <v>29</v>
      </c>
      <c r="C13" s="17">
        <v>1</v>
      </c>
      <c r="D13" s="77" t="s">
        <v>34</v>
      </c>
      <c r="E13" s="78" t="s">
        <v>35</v>
      </c>
      <c r="F13" s="31">
        <v>8</v>
      </c>
      <c r="G13" s="31">
        <f>7*7</f>
        <v>49</v>
      </c>
      <c r="H13" s="32">
        <v>10</v>
      </c>
      <c r="I13" s="24" t="b">
        <f>IFERROR(IF(SUM(Anzuchtprotokoll[[#This Row],[Keimung]:[Wachstum]])&gt;0,IF(Umpflanzdatum&lt;&gt;"",Umpflanzdatum-(Anzuchtprotokoll[[#This Row],[Keimung]]+Anzuchtprotokoll[[#This Row],[Wachstum]])),""),"")</f>
        <v>0</v>
      </c>
      <c r="J13" s="30" t="s">
        <v>43</v>
      </c>
      <c r="K13" s="30"/>
    </row>
    <row r="14" spans="2:11" ht="33" customHeight="1" x14ac:dyDescent="0.2">
      <c r="B14" s="41"/>
      <c r="C14" s="17"/>
      <c r="D14" s="77"/>
      <c r="E14" s="78"/>
      <c r="F14" s="31"/>
      <c r="G14" s="31"/>
      <c r="H14" s="32"/>
      <c r="I14" s="24" t="str">
        <f>IFERROR(IF(SUM(Anzuchtprotokoll[[#This Row],[Keimung]:[Wachstum]])&gt;0,IF(Umpflanzdatum&lt;&gt;"",Umpflanzdatum-(Anzuchtprotokoll[[#This Row],[Keimung]]+Anzuchtprotokoll[[#This Row],[Wachstum]])),""),"")</f>
        <v/>
      </c>
      <c r="J14" s="30"/>
      <c r="K14" s="30"/>
    </row>
    <row r="15" spans="2:11" ht="33" customHeight="1" x14ac:dyDescent="0.2">
      <c r="B15" s="41"/>
      <c r="C15" s="17"/>
      <c r="D15" s="77"/>
      <c r="E15" s="78"/>
      <c r="F15" s="31"/>
      <c r="G15" s="31"/>
      <c r="H15" s="32"/>
      <c r="I15" s="24" t="str">
        <f>IFERROR(IF(SUM(Anzuchtprotokoll[[#This Row],[Keimung]:[Wachstum]])&gt;0,IF(Umpflanzdatum&lt;&gt;"",Umpflanzdatum-(Anzuchtprotokoll[[#This Row],[Keimung]]+Anzuchtprotokoll[[#This Row],[Wachstum]])),""),"")</f>
        <v/>
      </c>
      <c r="J15" s="30"/>
      <c r="K15" s="30"/>
    </row>
    <row r="16" spans="2:11" ht="33" customHeight="1" x14ac:dyDescent="0.2">
      <c r="B16" s="41"/>
      <c r="C16" s="17"/>
      <c r="D16" s="77"/>
      <c r="E16" s="78"/>
      <c r="F16" s="31"/>
      <c r="G16" s="31"/>
      <c r="H16" s="32"/>
      <c r="I16" s="24" t="str">
        <f>IFERROR(IF(SUM(Anzuchtprotokoll[[#This Row],[Keimung]:[Wachstum]])&gt;0,IF(Umpflanzdatum&lt;&gt;"",Umpflanzdatum-(Anzuchtprotokoll[[#This Row],[Keimung]]+Anzuchtprotokoll[[#This Row],[Wachstum]])),""),"")</f>
        <v/>
      </c>
      <c r="J16" s="30"/>
      <c r="K16" s="30"/>
    </row>
    <row r="17" spans="2:11" ht="33" customHeight="1" x14ac:dyDescent="0.2">
      <c r="B17" s="41"/>
      <c r="C17" s="17"/>
      <c r="D17" s="77"/>
      <c r="E17" s="78"/>
      <c r="F17" s="31"/>
      <c r="G17" s="31"/>
      <c r="H17" s="32"/>
      <c r="I17" s="24" t="str">
        <f>IFERROR(IF(SUM(Anzuchtprotokoll[[#This Row],[Keimung]:[Wachstum]])&gt;0,IF(Umpflanzdatum&lt;&gt;"",Umpflanzdatum-(Anzuchtprotokoll[[#This Row],[Keimung]]+Anzuchtprotokoll[[#This Row],[Wachstum]])),""),"")</f>
        <v/>
      </c>
      <c r="J17" s="30"/>
      <c r="K17" s="30"/>
    </row>
    <row r="18" spans="2:11" ht="33" customHeight="1" x14ac:dyDescent="0.2">
      <c r="B18" s="124" t="s">
        <v>2</v>
      </c>
      <c r="C18" s="129"/>
      <c r="D18" s="130" t="str">
        <f>"Sämereien gesamt: "&amp;SUBTOTAL(103,Anzuchtprotokoll[Typ])</f>
        <v>Sämereien gesamt: 1</v>
      </c>
      <c r="E18" s="131"/>
      <c r="F18" s="132"/>
      <c r="G18" s="132"/>
      <c r="H18" s="135">
        <f>SUBTOTAL(109,Anzuchtprotokoll[Aussaat gesamt])</f>
        <v>10</v>
      </c>
      <c r="I18" s="133"/>
      <c r="K18" s="134"/>
    </row>
  </sheetData>
  <printOptions horizontalCentered="1"/>
  <pageMargins left="0.196850393700787" right="0.196850393700787" top="0.39370078740157499" bottom="0.39370078740157499" header="0.39370078740157499" footer="0.39370078740157499"/>
  <pageSetup paperSize="9" scale="84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baseColWidth="10" defaultColWidth="10" defaultRowHeight="25.5" customHeight="1" x14ac:dyDescent="0.2"/>
  <cols>
    <col min="1" max="1" width="1.28515625" style="7" customWidth="1"/>
    <col min="2" max="2" width="23.5703125" style="79" customWidth="1"/>
    <col min="3" max="3" width="16.42578125" style="65" customWidth="1"/>
    <col min="4" max="4" width="14.5703125" style="106" customWidth="1"/>
    <col min="5" max="5" width="10.7109375" style="7" customWidth="1"/>
    <col min="6" max="6" width="16.5703125" style="10" customWidth="1"/>
    <col min="7" max="7" width="40.42578125" style="10" customWidth="1"/>
    <col min="8" max="8" width="3.5703125" customWidth="1"/>
    <col min="9" max="15" width="10.5703125" style="10" customWidth="1"/>
    <col min="16" max="16384" width="10" style="10"/>
  </cols>
  <sheetData>
    <row r="1" spans="1:15" ht="12" customHeight="1" x14ac:dyDescent="0.2">
      <c r="B1" s="66"/>
      <c r="D1" s="66"/>
    </row>
    <row r="2" spans="1:15" ht="47.25" customHeight="1" x14ac:dyDescent="0.7">
      <c r="B2" s="66"/>
      <c r="C2" s="122" t="s">
        <v>51</v>
      </c>
      <c r="D2" s="66"/>
      <c r="G2" s="21"/>
      <c r="I2" s="137" t="s">
        <v>56</v>
      </c>
      <c r="J2" s="137"/>
      <c r="K2" s="137"/>
      <c r="L2" s="137"/>
      <c r="M2" s="137"/>
      <c r="N2" s="137"/>
      <c r="O2" s="137"/>
    </row>
    <row r="3" spans="1:15" ht="19.5" customHeight="1" x14ac:dyDescent="0.2">
      <c r="B3" s="66"/>
      <c r="D3" s="66"/>
      <c r="I3" s="137"/>
      <c r="J3" s="137"/>
      <c r="K3" s="137"/>
      <c r="L3" s="137"/>
      <c r="M3" s="137"/>
      <c r="N3" s="137"/>
      <c r="O3" s="137"/>
    </row>
    <row r="4" spans="1:15" ht="19.5" customHeight="1" x14ac:dyDescent="0.2">
      <c r="B4" s="66"/>
      <c r="D4" s="66"/>
    </row>
    <row r="5" spans="1:15" ht="19.5" customHeight="1" x14ac:dyDescent="0.2">
      <c r="B5" s="66"/>
      <c r="D5" s="66"/>
    </row>
    <row r="6" spans="1:15" ht="19.5" customHeight="1" x14ac:dyDescent="0.2">
      <c r="B6" s="66"/>
      <c r="D6" s="66"/>
    </row>
    <row r="7" spans="1:15" ht="19.5" customHeight="1" x14ac:dyDescent="0.2">
      <c r="B7" s="66"/>
      <c r="D7" s="66"/>
    </row>
    <row r="8" spans="1:15" s="7" customFormat="1" ht="15.75" customHeight="1" x14ac:dyDescent="0.25">
      <c r="B8" s="82" t="s">
        <v>44</v>
      </c>
      <c r="C8" s="65"/>
      <c r="D8" s="66"/>
      <c r="F8" s="38" t="s">
        <v>55</v>
      </c>
      <c r="G8" s="13"/>
      <c r="H8"/>
      <c r="I8" s="144" t="s">
        <v>57</v>
      </c>
      <c r="J8" s="144"/>
      <c r="K8" s="144"/>
      <c r="L8" s="144"/>
      <c r="M8" s="144"/>
      <c r="N8" s="143">
        <v>2014</v>
      </c>
      <c r="O8" s="143"/>
    </row>
    <row r="9" spans="1:15" s="7" customFormat="1" ht="14.25" customHeight="1" x14ac:dyDescent="0.2">
      <c r="B9" s="83"/>
      <c r="C9" s="111"/>
      <c r="D9" s="107"/>
      <c r="E9" s="27"/>
      <c r="F9" s="48"/>
      <c r="G9" s="23"/>
      <c r="H9"/>
      <c r="I9" s="144"/>
      <c r="J9" s="144"/>
      <c r="K9" s="144"/>
      <c r="L9" s="144"/>
      <c r="M9" s="144"/>
      <c r="N9" s="143"/>
      <c r="O9" s="143"/>
    </row>
    <row r="10" spans="1:15" s="9" customFormat="1" ht="26.25" customHeight="1" x14ac:dyDescent="0.25">
      <c r="A10" s="8"/>
      <c r="B10" s="67" t="s">
        <v>45</v>
      </c>
      <c r="C10" s="108" t="s">
        <v>52</v>
      </c>
      <c r="D10" s="108" t="s">
        <v>53</v>
      </c>
      <c r="E10" s="34" t="s">
        <v>54</v>
      </c>
      <c r="F10" s="48"/>
      <c r="G10" s="16"/>
      <c r="H10" s="22"/>
      <c r="I10" s="18" t="s">
        <v>58</v>
      </c>
      <c r="J10" s="18" t="s">
        <v>59</v>
      </c>
      <c r="K10" s="18" t="s">
        <v>58</v>
      </c>
      <c r="L10" s="18" t="s">
        <v>59</v>
      </c>
      <c r="M10" s="18" t="s">
        <v>60</v>
      </c>
      <c r="N10" s="114" t="s">
        <v>61</v>
      </c>
      <c r="O10" s="114" t="s">
        <v>61</v>
      </c>
    </row>
    <row r="11" spans="1:15" ht="25.5" customHeight="1" x14ac:dyDescent="0.2">
      <c r="B11" s="77" t="s">
        <v>46</v>
      </c>
      <c r="C11" s="28" t="s">
        <v>18</v>
      </c>
      <c r="D11" s="109">
        <v>1</v>
      </c>
      <c r="E11" s="29">
        <f ca="1">IF(Aufgabenliste[[#This Row],[% erledigt]]=1,1,IF(ISBLANK(Aufgabenliste[[#This Row],[Fälligkeitsdatum]]),2,IF(TODAY()&gt;Aufgabenliste[[#This Row],[Fälligkeitsdatum]],3,2)))</f>
        <v>1</v>
      </c>
      <c r="F11" s="145"/>
      <c r="G11" s="146"/>
      <c r="I11" s="141">
        <f>IF(DAY(WEEKDAY(DATE(Kalenderjahr,Kalendermonat,1)))=1,DATE(Kalenderjahr,Kalendermonat,1)-WEEKDAY(DATE(Kalenderjahr,Kalendermonat,1))-5,DATE(Kalenderjahr,Kalendermonat,1)-WEEKDAY(DATE(Kalenderjahr,Kalendermonat,1))+2)</f>
        <v>41848</v>
      </c>
      <c r="J11" s="141">
        <f>IF(DAY(WEEKDAY(DATE(Kalenderjahr,Kalendermonat,1)))=1,DATE(Kalenderjahr,Kalendermonat,1)-WEEKDAY(DATE(Kalenderjahr,Kalendermonat,1))-4,DATE(Kalenderjahr,Kalendermonat,1)-WEEKDAY(DATE(Kalenderjahr,Kalendermonat,1))+3)</f>
        <v>41849</v>
      </c>
      <c r="K11" s="141">
        <f>IF(DAY(WEEKDAY(DATE(Kalenderjahr,Kalendermonat,1)))=1,DATE(Kalenderjahr,Kalendermonat,1)-WEEKDAY(DATE(Kalenderjahr,Kalendermonat,1))-3,DATE(Kalenderjahr,Kalendermonat,1)-WEEKDAY(DATE(Kalenderjahr,Kalendermonat,1))+4)</f>
        <v>41850</v>
      </c>
      <c r="L11" s="141">
        <f>IF(DAY(WEEKDAY(DATE(Kalenderjahr,Kalendermonat,1)))=1,DATE(Kalenderjahr,Kalendermonat,1)-WEEKDAY(DATE(Kalenderjahr,Kalendermonat,1))-2,DATE(Kalenderjahr,Kalendermonat,1)-WEEKDAY(DATE(Kalenderjahr,Kalendermonat,1))+5)</f>
        <v>41851</v>
      </c>
      <c r="M11" s="141">
        <f>IF(DAY(WEEKDAY(DATE(Kalenderjahr,Kalendermonat,1)))=1,DATE(Kalenderjahr,Kalendermonat,1)-WEEKDAY(DATE(Kalenderjahr,Kalendermonat,1))-1,DATE(Kalenderjahr,Kalendermonat,1)-WEEKDAY(DATE(Kalenderjahr,Kalendermonat,1))+6)</f>
        <v>41852</v>
      </c>
      <c r="N11" s="141">
        <f>IF(DAY(WEEKDAY(DATE(Kalenderjahr,Kalendermonat,1)))=1,DATE(Kalenderjahr,Kalendermonat,1)-WEEKDAY(DATE(Kalenderjahr,Kalendermonat,1)),DATE(Kalenderjahr,Kalendermonat,1)-WEEKDAY(DATE(Kalenderjahr,Kalendermonat,1))+7)</f>
        <v>41853</v>
      </c>
      <c r="O11" s="141">
        <f>IF(DAY(WEEKDAY(DATE(Kalenderjahr,Kalendermonat,1)))=1,DATE(Kalenderjahr,Kalendermonat,1)-WEEKDAY(DATE(Kalenderjahr,Kalendermonat,1))+1,DATE(Kalenderjahr,Kalendermonat,1)-WEEKDAY(DATE(Kalenderjahr,Kalendermonat,1))+8)</f>
        <v>41854</v>
      </c>
    </row>
    <row r="12" spans="1:15" ht="25.5" customHeight="1" x14ac:dyDescent="0.2">
      <c r="B12" s="77" t="s">
        <v>47</v>
      </c>
      <c r="C12" s="26" t="s">
        <v>18</v>
      </c>
      <c r="D12" s="109">
        <v>1</v>
      </c>
      <c r="E12" s="29">
        <f ca="1">IF(Aufgabenliste[[#This Row],[% erledigt]]=1,1,IF(ISBLANK(Aufgabenliste[[#This Row],[Fälligkeitsdatum]]),2,IF(TODAY()&gt;Aufgabenliste[[#This Row],[Fälligkeitsdatum]],3,2)))</f>
        <v>1</v>
      </c>
      <c r="F12" s="138"/>
      <c r="G12" s="139"/>
      <c r="I12" s="142" t="e">
        <f>IF(DAY(JanSun1)=1,JanSun1-6,JanSun1+1)</f>
        <v>#NAME?</v>
      </c>
      <c r="J12" s="142"/>
      <c r="K12" s="142" t="e">
        <f>IF(DAY(JanSun1)=1,JanSun1-5,JanSun1+2)</f>
        <v>#NAME?</v>
      </c>
      <c r="L12" s="142" t="e">
        <f>IF(DAY(JanSun1)=1,JanSun1-5,JanSun1+2)</f>
        <v>#NAME?</v>
      </c>
      <c r="M12" s="142" t="e">
        <f>IF(DAY(JanSun1)=1,JanSun1-5,JanSun1+2)</f>
        <v>#NAME?</v>
      </c>
      <c r="N12" s="142" t="e">
        <f>IF(DAY(JanSun1)=1,JanSun1-5,JanSun1+2)</f>
        <v>#NAME?</v>
      </c>
      <c r="O12" s="142" t="e">
        <f>IF(DAY(JanSun1)=1,JanSun1-5,JanSun1+2)</f>
        <v>#NAME?</v>
      </c>
    </row>
    <row r="13" spans="1:15" ht="25.5" customHeight="1" x14ac:dyDescent="0.2">
      <c r="B13" s="77" t="s">
        <v>48</v>
      </c>
      <c r="C13" s="26" t="s">
        <v>18</v>
      </c>
      <c r="D13" s="109">
        <v>1</v>
      </c>
      <c r="E13" s="29">
        <f ca="1">IF(Aufgabenliste[[#This Row],[% erledigt]]=1,1,IF(ISBLANK(Aufgabenliste[[#This Row],[Fälligkeitsdatum]]),2,IF(TODAY()&gt;Aufgabenliste[[#This Row],[Fälligkeitsdatum]],3,2)))</f>
        <v>1</v>
      </c>
      <c r="F13" s="138"/>
      <c r="G13" s="139"/>
      <c r="I13" s="141">
        <f>IF(DAY(WEEKDAY(DATE(Kalenderjahr,Kalendermonat,1)))=1,DATE(Kalenderjahr,Kalendermonat,1)-WEEKDAY(DATE(Kalenderjahr,Kalendermonat,1))+2,DATE(Kalenderjahr,Kalendermonat,1)-WEEKDAY(DATE(Kalenderjahr,Kalendermonat,1))+9)</f>
        <v>41855</v>
      </c>
      <c r="J13" s="140">
        <f>IF(DAY(WEEKDAY(DATE(Kalenderjahr,Kalendermonat,1)))=1,DATE(Kalenderjahr,Kalendermonat,1)-WEEKDAY(DATE(Kalenderjahr,Kalendermonat,1))+3,DATE(Kalenderjahr,Kalendermonat,1)-WEEKDAY(DATE(Kalenderjahr,Kalendermonat,1))+10)</f>
        <v>41856</v>
      </c>
      <c r="K13" s="140">
        <f>IF(DAY(WEEKDAY(DATE(Kalenderjahr,Kalendermonat,1)))=1,DATE(Kalenderjahr,Kalendermonat,1)-WEEKDAY(DATE(Kalenderjahr,Kalendermonat,1))+4,DATE(Kalenderjahr,Kalendermonat,1)-WEEKDAY(DATE(Kalenderjahr,Kalendermonat,1))+11)</f>
        <v>41857</v>
      </c>
      <c r="L13" s="140">
        <f>IF(DAY(WEEKDAY(DATE(Kalenderjahr,Kalendermonat,1)))=1,DATE(Kalenderjahr,Kalendermonat,1)-WEEKDAY(DATE(Kalenderjahr,Kalendermonat,1))+5,DATE(Kalenderjahr,Kalendermonat,1)-WEEKDAY(DATE(Kalenderjahr,Kalendermonat,1))+12)</f>
        <v>41858</v>
      </c>
      <c r="M13" s="140">
        <f>IF(DAY(WEEKDAY(DATE(Kalenderjahr,Kalendermonat,1)))=1,DATE(Kalenderjahr,Kalendermonat,1)-WEEKDAY(DATE(Kalenderjahr,Kalendermonat,1))+6,DATE(Kalenderjahr,Kalendermonat,1)-WEEKDAY(DATE(Kalenderjahr,Kalendermonat,1))+13)</f>
        <v>41859</v>
      </c>
      <c r="N13" s="140">
        <f>IF(DAY(WEEKDAY(DATE(Kalenderjahr,Kalendermonat,1)))=1,DATE(Kalenderjahr,Kalendermonat,1)-WEEKDAY(DATE(Kalenderjahr,Kalendermonat,1))+7,DATE(Kalenderjahr,Kalendermonat,1)-WEEKDAY(DATE(Kalenderjahr,Kalendermonat,1))+14)</f>
        <v>41860</v>
      </c>
      <c r="O13" s="140">
        <f>IF(DAY(WEEKDAY(DATE(Kalenderjahr,Kalendermonat,1)))=1,DATE(Kalenderjahr,Kalendermonat,1)-WEEKDAY(DATE(Kalenderjahr,Kalendermonat,1))+8,DATE(Kalenderjahr,Kalendermonat,1)-WEEKDAY(DATE(Kalenderjahr,Kalendermonat,1))+15)</f>
        <v>41861</v>
      </c>
    </row>
    <row r="14" spans="1:15" ht="25.5" customHeight="1" x14ac:dyDescent="0.2">
      <c r="B14" s="80" t="s">
        <v>49</v>
      </c>
      <c r="C14" s="26" t="s">
        <v>18</v>
      </c>
      <c r="D14" s="109">
        <v>0.5</v>
      </c>
      <c r="E14" s="29">
        <f ca="1">IF(Aufgabenliste[[#This Row],[% erledigt]]=1,1,IF(ISBLANK(Aufgabenliste[[#This Row],[Fälligkeitsdatum]]),2,IF(TODAY()&gt;Aufgabenliste[[#This Row],[Fälligkeitsdatum]],3,2)))</f>
        <v>2</v>
      </c>
      <c r="F14" s="138"/>
      <c r="G14" s="139"/>
      <c r="I14" s="142" t="e">
        <f>IF(DAY(JanSun1)=1,JanSun1-6,JanSun1+1)</f>
        <v>#NAME?</v>
      </c>
      <c r="J14" s="140" t="e">
        <f>IF(DAY(JanSun1)=1,JanSun1+2,JanSun1+9)</f>
        <v>#NAME?</v>
      </c>
      <c r="K14" s="140" t="e">
        <f>IF(DAY(JanSun1)=1,JanSun1+3,JanSun1+10)</f>
        <v>#NAME?</v>
      </c>
      <c r="L14" s="140" t="e">
        <f>IF(DAY(JanSun1)=1,JanSun1+4,JanSun1+11)</f>
        <v>#NAME?</v>
      </c>
      <c r="M14" s="140" t="e">
        <f>IF(DAY(JanSun1)=1,JanSun1+5,JanSun1+12)</f>
        <v>#NAME?</v>
      </c>
      <c r="N14" s="140" t="e">
        <f>IF(DAY(JanSun1)=1,JanSun1+6,JanSun1+13)</f>
        <v>#NAME?</v>
      </c>
      <c r="O14" s="140" t="e">
        <f>IF(DAY(JanSun1)=1,JanSun1+7,JanSun1+14)</f>
        <v>#NAME?</v>
      </c>
    </row>
    <row r="15" spans="1:15" ht="25.5" customHeight="1" x14ac:dyDescent="0.2">
      <c r="B15" s="77" t="s">
        <v>50</v>
      </c>
      <c r="C15" s="26" t="s">
        <v>18</v>
      </c>
      <c r="D15" s="109">
        <v>0</v>
      </c>
      <c r="E15" s="29">
        <f ca="1">IF(Aufgabenliste[[#This Row],[% erledigt]]=1,1,IF(ISBLANK(Aufgabenliste[[#This Row],[Fälligkeitsdatum]]),2,IF(TODAY()&gt;Aufgabenliste[[#This Row],[Fälligkeitsdatum]],3,2)))</f>
        <v>2</v>
      </c>
      <c r="F15" s="138"/>
      <c r="G15" s="139"/>
      <c r="I15" s="140">
        <f>IF(DAY(WEEKDAY(DATE(Kalenderjahr,Kalendermonat,1)))=1,DATE(Kalenderjahr,Kalendermonat,1)-WEEKDAY(DATE(Kalenderjahr,Kalendermonat,1))+9,DATE(Kalenderjahr,Kalendermonat,1)-WEEKDAY(DATE(Kalenderjahr,Kalendermonat,1))+16)</f>
        <v>41862</v>
      </c>
      <c r="J15" s="140">
        <f>IF(DAY(WEEKDAY(DATE(Kalenderjahr,Kalendermonat,1)))=1,DATE(Kalenderjahr,Kalendermonat,1)-WEEKDAY(DATE(Kalenderjahr,Kalendermonat,1))+10,DATE(Kalenderjahr,Kalendermonat,1)-WEEKDAY(DATE(Kalenderjahr,Kalendermonat,1))+17)</f>
        <v>41863</v>
      </c>
      <c r="K15" s="140">
        <f>IF(DAY(WEEKDAY(DATE(Kalenderjahr,Kalendermonat,1)))=1,DATE(Kalenderjahr,Kalendermonat,1)-WEEKDAY(DATE(Kalenderjahr,Kalendermonat,1))+11,DATE(Kalenderjahr,Kalendermonat,1)-WEEKDAY(DATE(Kalenderjahr,Kalendermonat,1))+18)</f>
        <v>41864</v>
      </c>
      <c r="L15" s="140">
        <f>IF(DAY(WEEKDAY(DATE(Kalenderjahr,Kalendermonat,1)))=1,DATE(Kalenderjahr,Kalendermonat,1)-WEEKDAY(DATE(Kalenderjahr,Kalendermonat,1))+12,DATE(Kalenderjahr,Kalendermonat,1)-WEEKDAY(DATE(Kalenderjahr,Kalendermonat,1))+19)</f>
        <v>41865</v>
      </c>
      <c r="M15" s="140">
        <f>IF(DAY(WEEKDAY(DATE(Kalenderjahr,Kalendermonat,1)))=1,DATE(Kalenderjahr,Kalendermonat,1)-WEEKDAY(DATE(Kalenderjahr,Kalendermonat,1))+13,DATE(Kalenderjahr,Kalendermonat,1)-WEEKDAY(DATE(Kalenderjahr,Kalendermonat,1))+20)</f>
        <v>41866</v>
      </c>
      <c r="N15" s="140">
        <f>IF(DAY(WEEKDAY(DATE(Kalenderjahr,Kalendermonat,1)))=1,DATE(Kalenderjahr,Kalendermonat,1)-WEEKDAY(DATE(Kalenderjahr,Kalendermonat,1))+14,DATE(Kalenderjahr,Kalendermonat,1)-WEEKDAY(DATE(Kalenderjahr,Kalendermonat,1))+21)</f>
        <v>41867</v>
      </c>
      <c r="O15" s="140">
        <f>IF(DAY(WEEKDAY(DATE(Kalenderjahr,Kalendermonat,1)))=1,DATE(Kalenderjahr,Kalendermonat,1)-WEEKDAY(DATE(Kalenderjahr,Kalendermonat,1))+15,DATE(Kalenderjahr,Kalendermonat,1)-WEEKDAY(DATE(Kalenderjahr,Kalendermonat,1))+22)</f>
        <v>41868</v>
      </c>
    </row>
    <row r="16" spans="1:15" ht="25.5" customHeight="1" x14ac:dyDescent="0.2">
      <c r="B16" s="81"/>
      <c r="C16" s="21"/>
      <c r="D16" s="110"/>
      <c r="E16"/>
      <c r="F16" s="138"/>
      <c r="G16" s="139"/>
      <c r="I16" s="140" t="e">
        <f>IF(DAY(JanSun1)=1,JanSun1+8,JanSun1+15)</f>
        <v>#NAME?</v>
      </c>
      <c r="J16" s="140" t="e">
        <f>IF(DAY(JanSun1)=1,JanSun1+9,JanSun1+16)</f>
        <v>#NAME?</v>
      </c>
      <c r="K16" s="140" t="e">
        <f>IF(DAY(JanSun1)=1,JanSun1+10,JanSun1+17)</f>
        <v>#NAME?</v>
      </c>
      <c r="L16" s="140" t="e">
        <f>IF(DAY(JanSun1)=1,JanSun1+11,JanSun1+18)</f>
        <v>#NAME?</v>
      </c>
      <c r="M16" s="140" t="e">
        <f>IF(DAY(JanSun1)=1,JanSun1+12,JanSun1+19)</f>
        <v>#NAME?</v>
      </c>
      <c r="N16" s="140" t="e">
        <f>IF(DAY(JanSun1)=1,JanSun1+13,JanSun1+20)</f>
        <v>#NAME?</v>
      </c>
      <c r="O16" s="140" t="e">
        <f>IF(DAY(JanSun1)=1,JanSun1+14,JanSun1+21)</f>
        <v>#NAME?</v>
      </c>
    </row>
    <row r="17" spans="2:15" ht="25.5" customHeight="1" x14ac:dyDescent="0.2">
      <c r="B17" s="81"/>
      <c r="F17" s="138"/>
      <c r="G17" s="139"/>
      <c r="I17" s="140">
        <f>IF(DAY(WEEKDAY(DATE(Kalenderjahr,Kalendermonat,1)))=1,DATE(Kalenderjahr,Kalendermonat,1)-WEEKDAY(DATE(Kalenderjahr,Kalendermonat,1))+16,DATE(Kalenderjahr,Kalendermonat,1)-WEEKDAY(DATE(Kalenderjahr,Kalendermonat,1))+23)</f>
        <v>41869</v>
      </c>
      <c r="J17" s="140">
        <f>IF(DAY(WEEKDAY(DATE(Kalenderjahr,Kalendermonat,1)))=1,DATE(Kalenderjahr,Kalendermonat,1)-WEEKDAY(DATE(Kalenderjahr,Kalendermonat,1))+17,DATE(Kalenderjahr,Kalendermonat,1)-WEEKDAY(DATE(Kalenderjahr,Kalendermonat,1))+24)</f>
        <v>41870</v>
      </c>
      <c r="K17" s="140">
        <f>IF(DAY(WEEKDAY(DATE(Kalenderjahr,Kalendermonat,1)))=1,DATE(Kalenderjahr,Kalendermonat,1)-WEEKDAY(DATE(Kalenderjahr,Kalendermonat,1))+18,DATE(Kalenderjahr,Kalendermonat,1)-WEEKDAY(DATE(Kalenderjahr,Kalendermonat,1))+25)</f>
        <v>41871</v>
      </c>
      <c r="L17" s="140">
        <f>IF(DAY(WEEKDAY(DATE(Kalenderjahr,Kalendermonat,1)))=1,DATE(Kalenderjahr,Kalendermonat,1)-WEEKDAY(DATE(Kalenderjahr,Kalendermonat,1))+19,DATE(Kalenderjahr,Kalendermonat,1)-WEEKDAY(DATE(Kalenderjahr,Kalendermonat,1))+26)</f>
        <v>41872</v>
      </c>
      <c r="M17" s="140">
        <f>IF(DAY(WEEKDAY(DATE(Kalenderjahr,Kalendermonat,1)))=1,DATE(Kalenderjahr,Kalendermonat,1)-WEEKDAY(DATE(Kalenderjahr,Kalendermonat,1))+20,DATE(Kalenderjahr,Kalendermonat,1)-WEEKDAY(DATE(Kalenderjahr,Kalendermonat,1))+27)</f>
        <v>41873</v>
      </c>
      <c r="N17" s="140">
        <f>IF(DAY(WEEKDAY(DATE(Kalenderjahr,Kalendermonat,1)))=1,DATE(Kalenderjahr,Kalendermonat,1)-WEEKDAY(DATE(Kalenderjahr,Kalendermonat,1))+21,DATE(Kalenderjahr,Kalendermonat,1)-WEEKDAY(DATE(Kalenderjahr,Kalendermonat,1))+28)</f>
        <v>41874</v>
      </c>
      <c r="O17" s="140">
        <f>IF(DAY(WEEKDAY(DATE(Kalenderjahr,Kalendermonat,1)))=1,DATE(Kalenderjahr,Kalendermonat,1)-WEEKDAY(DATE(Kalenderjahr,Kalendermonat,1))+22,DATE(Kalenderjahr,Kalendermonat,1)-WEEKDAY(DATE(Kalenderjahr,Kalendermonat,1))+29)</f>
        <v>41875</v>
      </c>
    </row>
    <row r="18" spans="2:15" ht="25.5" customHeight="1" x14ac:dyDescent="0.2">
      <c r="B18" s="81"/>
      <c r="F18" s="138"/>
      <c r="G18" s="139"/>
      <c r="I18" s="140" t="e">
        <f>IF(DAY(JanSun1)=1,JanSun1+15,JanSun1+22)</f>
        <v>#NAME?</v>
      </c>
      <c r="J18" s="140" t="e">
        <f>IF(DAY(JanSun1)=1,JanSun1+16,JanSun1+23)</f>
        <v>#NAME?</v>
      </c>
      <c r="K18" s="140" t="e">
        <f>IF(DAY(JanSun1)=1,JanSun1+17,JanSun1+24)</f>
        <v>#NAME?</v>
      </c>
      <c r="L18" s="140" t="e">
        <f>IF(DAY(JanSun1)=1,JanSun1+18,JanSun1+25)</f>
        <v>#NAME?</v>
      </c>
      <c r="M18" s="140" t="e">
        <f>IF(DAY(JanSun1)=1,JanSun1+19,JanSun1+26)</f>
        <v>#NAME?</v>
      </c>
      <c r="N18" s="140" t="e">
        <f>IF(DAY(JanSun1)=1,JanSun1+20,JanSun1+27)</f>
        <v>#NAME?</v>
      </c>
      <c r="O18" s="140" t="e">
        <f>IF(DAY(JanSun1)=1,JanSun1+21,JanSun1+28)</f>
        <v>#NAME?</v>
      </c>
    </row>
    <row r="19" spans="2:15" ht="25.5" customHeight="1" x14ac:dyDescent="0.2">
      <c r="B19" s="81"/>
      <c r="F19" s="138"/>
      <c r="G19" s="139"/>
      <c r="I19" s="140">
        <f>IF(DAY(WEEKDAY(DATE(Kalenderjahr,Kalendermonat,1)))=1,DATE(Kalenderjahr,Kalendermonat,1)-WEEKDAY(DATE(Kalenderjahr,Kalendermonat,1))+23,DATE(Kalenderjahr,Kalendermonat,1)-WEEKDAY(DATE(Kalenderjahr,Kalendermonat,1))+30)</f>
        <v>41876</v>
      </c>
      <c r="J19" s="140">
        <f>IF(DAY(WEEKDAY(DATE(Kalenderjahr,Kalendermonat,1)))=1,DATE(Kalenderjahr,Kalendermonat,1)-WEEKDAY(DATE(Kalenderjahr,Kalendermonat,1))+24,DATE(Kalenderjahr,Kalendermonat,1)-WEEKDAY(DATE(Kalenderjahr,Kalendermonat,1))+31)</f>
        <v>41877</v>
      </c>
      <c r="K19" s="140">
        <f>IF(DAY(WEEKDAY(DATE(Kalenderjahr,Kalendermonat,1)))=1,DATE(Kalenderjahr,Kalendermonat,1)-WEEKDAY(DATE(Kalenderjahr,Kalendermonat,1))+25,DATE(Kalenderjahr,Kalendermonat,1)-WEEKDAY(DATE(Kalenderjahr,Kalendermonat,1))+32)</f>
        <v>41878</v>
      </c>
      <c r="L19" s="140">
        <f>IF(DAY(WEEKDAY(DATE(Kalenderjahr,Kalendermonat,1)))=1,DATE(Kalenderjahr,Kalendermonat,1)-WEEKDAY(DATE(Kalenderjahr,Kalendermonat,1))+26,DATE(Kalenderjahr,Kalendermonat,1)-WEEKDAY(DATE(Kalenderjahr,Kalendermonat,1))+33)</f>
        <v>41879</v>
      </c>
      <c r="M19" s="140">
        <f>IF(DAY(WEEKDAY(DATE(Kalenderjahr,Kalendermonat,1)))=1,DATE(Kalenderjahr,Kalendermonat,1)-WEEKDAY(DATE(Kalenderjahr,Kalendermonat,1))+27,DATE(Kalenderjahr,Kalendermonat,1)-WEEKDAY(DATE(Kalenderjahr,Kalendermonat,1))+34)</f>
        <v>41880</v>
      </c>
      <c r="N19" s="140">
        <f>IF(DAY(WEEKDAY(DATE(Kalenderjahr,Kalendermonat,1)))=1,DATE(Kalenderjahr,Kalendermonat,1)-WEEKDAY(DATE(Kalenderjahr,Kalendermonat,1))+28,DATE(Kalenderjahr,Kalendermonat,1)-WEEKDAY(DATE(Kalenderjahr,Kalendermonat,1))+35)</f>
        <v>41881</v>
      </c>
      <c r="O19" s="140">
        <f>IF(DAY(WEEKDAY(DATE(Kalenderjahr,Kalendermonat,1)))=1,DATE(Kalenderjahr,Kalendermonat,1)-WEEKDAY(DATE(Kalenderjahr,Kalendermonat,1))+29,DATE(Kalenderjahr,Kalendermonat,1)-WEEKDAY(DATE(Kalenderjahr,Kalendermonat,1))+36)</f>
        <v>41882</v>
      </c>
    </row>
    <row r="20" spans="2:15" ht="25.5" customHeight="1" x14ac:dyDescent="0.2">
      <c r="B20" s="81"/>
      <c r="F20" s="138"/>
      <c r="G20" s="139"/>
      <c r="I20" s="140" t="e">
        <f>IF(DAY(JanSun1)=1,JanSun1+22,JanSun1+29)</f>
        <v>#NAME?</v>
      </c>
      <c r="J20" s="140" t="e">
        <f>IF(DAY(JanSun1)=1,JanSun1+23,JanSun1+30)</f>
        <v>#NAME?</v>
      </c>
      <c r="K20" s="140" t="e">
        <f>IF(DAY(JanSun1)=1,JanSun1+24,JanSun1+31)</f>
        <v>#NAME?</v>
      </c>
      <c r="L20" s="140" t="e">
        <f>IF(DAY(JanSun1)=1,JanSun1+25,JanSun1+32)</f>
        <v>#NAME?</v>
      </c>
      <c r="M20" s="140" t="e">
        <f>IF(DAY(JanSun1)=1,JanSun1+26,JanSun1+33)</f>
        <v>#NAME?</v>
      </c>
      <c r="N20" s="140" t="e">
        <f>IF(DAY(JanSun1)=1,JanSun1+27,JanSun1+34)</f>
        <v>#NAME?</v>
      </c>
      <c r="O20" s="140" t="e">
        <f>IF(DAY(JanSun1)=1,JanSun1+28,JanSun1+35)</f>
        <v>#NAME?</v>
      </c>
    </row>
    <row r="21" spans="2:15" ht="25.5" customHeight="1" x14ac:dyDescent="0.2">
      <c r="B21" s="81"/>
      <c r="F21" s="138"/>
      <c r="G21" s="139"/>
      <c r="I21" s="140">
        <f>IF(DAY(WEEKDAY(DATE(Kalenderjahr,Kalendermonat,1)))=1,DATE(Kalenderjahr,Kalendermonat,1)-WEEKDAY(DATE(Kalenderjahr,Kalendermonat,1))+30,DATE(Kalenderjahr,Kalendermonat,1)-WEEKDAY(DATE(Kalenderjahr,Kalendermonat,1))+37)</f>
        <v>41883</v>
      </c>
      <c r="J21" s="140">
        <f>IF(DAY(WEEKDAY(DATE(Kalenderjahr,Kalendermonat,1)))=1,DATE(Kalenderjahr,Kalendermonat,1)-WEEKDAY(DATE(Kalenderjahr,Kalendermonat,1))+31,DATE(Kalenderjahr,Kalendermonat,1)-WEEKDAY(DATE(Kalenderjahr,Kalendermonat,1))+38)</f>
        <v>41884</v>
      </c>
      <c r="K21" s="140">
        <f>IF(DAY(WEEKDAY(DATE(Kalenderjahr,Kalendermonat,1)))=1,DATE(Kalenderjahr,Kalendermonat,1)-WEEKDAY(DATE(Kalenderjahr,Kalendermonat,1))+32,DATE(Kalenderjahr,Kalendermonat,1)-WEEKDAY(DATE(Kalenderjahr,Kalendermonat,1))+39)</f>
        <v>41885</v>
      </c>
      <c r="L21" s="140">
        <f>IF(DAY(WEEKDAY(DATE(Kalenderjahr,Kalendermonat,1)))=1,DATE(Kalenderjahr,Kalendermonat,1)-WEEKDAY(DATE(Kalenderjahr,Kalendermonat,1))+33,DATE(Kalenderjahr,Kalendermonat,1)-WEEKDAY(DATE(Kalenderjahr,Kalendermonat,1))+40)</f>
        <v>41886</v>
      </c>
      <c r="M21" s="140">
        <f>IF(DAY(WEEKDAY(DATE(Kalenderjahr,Kalendermonat,1)))=1,DATE(Kalenderjahr,Kalendermonat,1)-WEEKDAY(DATE(Kalenderjahr,Kalendermonat,1))+34,DATE(Kalenderjahr,Kalendermonat,1)-WEEKDAY(DATE(Kalenderjahr,Kalendermonat,1))+41)</f>
        <v>41887</v>
      </c>
      <c r="N21" s="140">
        <f>IF(DAY(WEEKDAY(DATE(Kalenderjahr,Kalendermonat,1)))=1,DATE(Kalenderjahr,Kalendermonat,1)-WEEKDAY(DATE(Kalenderjahr,Kalendermonat,1))+35,DATE(Kalenderjahr,Kalendermonat,1)-WEEKDAY(DATE(Kalenderjahr,Kalendermonat,1))+42)</f>
        <v>41888</v>
      </c>
      <c r="O21" s="140">
        <f>IF(DAY(WEEKDAY(DATE(Kalenderjahr,Kalendermonat,1)))=1,DATE(Kalenderjahr,Kalendermonat,1)-WEEKDAY(DATE(Kalenderjahr,Kalendermonat,1))+36,DATE(Kalenderjahr,Kalendermonat,1)-WEEKDAY(DATE(Kalenderjahr,Kalendermonat,1))+43)</f>
        <v>41889</v>
      </c>
    </row>
    <row r="22" spans="2:15" ht="25.5" customHeight="1" x14ac:dyDescent="0.2">
      <c r="B22" s="81"/>
      <c r="F22" s="138"/>
      <c r="G22" s="139"/>
      <c r="I22" s="140" t="e">
        <f>IF(DAY(JanSun1)=1,JanSun1+29,JanSun1+36)</f>
        <v>#NAME?</v>
      </c>
      <c r="J22" s="140" t="e">
        <f>IF(DAY(JanSun1)=1,JanSun1+30,JanSun1+37)</f>
        <v>#NAME?</v>
      </c>
      <c r="K22" s="140" t="e">
        <f>IF(DAY(JanSun1)=1,JanSun1+31,JanSun1+38)</f>
        <v>#NAME?</v>
      </c>
      <c r="L22" s="140" t="e">
        <f>IF(DAY(JanSun1)=1,JanSun1+32,JanSun1+39)</f>
        <v>#NAME?</v>
      </c>
      <c r="M22" s="140" t="e">
        <f>IF(DAY(JanSun1)=1,JanSun1+33,JanSun1+40)</f>
        <v>#NAME?</v>
      </c>
      <c r="N22" s="140" t="e">
        <f>IF(DAY(JanSun1)=1,JanSun1+34,JanSun1+41)</f>
        <v>#NAME?</v>
      </c>
      <c r="O22" s="140" t="e">
        <f>IF(DAY(JanSun1)=1,JanSun1+35,JanSun1+42)</f>
        <v>#NAME?</v>
      </c>
    </row>
    <row r="23" spans="2:15" ht="25.5" customHeight="1" x14ac:dyDescent="0.2">
      <c r="B23" s="81"/>
      <c r="F23" s="112"/>
      <c r="G23" s="113"/>
      <c r="I23" s="51"/>
      <c r="J23"/>
      <c r="K23" s="51"/>
      <c r="L23"/>
      <c r="M23"/>
    </row>
    <row r="24" spans="2:15" ht="25.5" customHeight="1" x14ac:dyDescent="0.2">
      <c r="B24" s="81"/>
      <c r="F24" s="138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2:15" ht="25.5" customHeight="1" x14ac:dyDescent="0.2">
      <c r="B25" s="81"/>
      <c r="F25" s="138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2:15" ht="25.5" customHeight="1" x14ac:dyDescent="0.2">
      <c r="B26" s="81"/>
      <c r="F26" s="138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2:15" ht="25.5" customHeight="1" x14ac:dyDescent="0.2">
      <c r="B27" s="81"/>
      <c r="F27" s="138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2:15" ht="25.5" customHeight="1" x14ac:dyDescent="0.2">
      <c r="B28" s="81"/>
      <c r="F28" s="138"/>
      <c r="G28" s="139"/>
      <c r="H28" s="139"/>
      <c r="I28" s="139"/>
      <c r="J28" s="139"/>
      <c r="K28" s="139"/>
      <c r="L28" s="139"/>
      <c r="M28" s="139"/>
      <c r="N28" s="139"/>
      <c r="O28" s="139"/>
    </row>
    <row r="29" spans="2:15" ht="25.5" customHeight="1" x14ac:dyDescent="0.2">
      <c r="B29" s="81"/>
      <c r="F29" s="138"/>
      <c r="G29" s="139"/>
      <c r="H29" s="139"/>
      <c r="I29" s="139"/>
      <c r="J29" s="139"/>
      <c r="K29" s="139"/>
      <c r="L29" s="139"/>
      <c r="M29" s="139"/>
      <c r="N29" s="139"/>
      <c r="O29" s="139"/>
    </row>
    <row r="30" spans="2:15" ht="25.5" customHeight="1" x14ac:dyDescent="0.2">
      <c r="B30" s="81"/>
      <c r="F30" s="138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2:15" ht="25.5" customHeight="1" x14ac:dyDescent="0.2">
      <c r="B31" s="81"/>
      <c r="F31" s="138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2:15" ht="25.5" customHeight="1" x14ac:dyDescent="0.2">
      <c r="B32" s="81"/>
      <c r="F32" s="138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2:15" ht="25.5" customHeight="1" x14ac:dyDescent="0.2">
      <c r="B33" s="81"/>
      <c r="F33" s="138"/>
      <c r="G33" s="139"/>
      <c r="H33" s="139"/>
      <c r="I33" s="139"/>
      <c r="J33" s="139"/>
      <c r="K33" s="139"/>
      <c r="L33" s="139"/>
      <c r="M33" s="139"/>
      <c r="N33" s="139"/>
      <c r="O33" s="139"/>
    </row>
    <row r="34" spans="2:15" ht="25.5" customHeight="1" x14ac:dyDescent="0.2">
      <c r="B34" s="81"/>
      <c r="C34" s="21"/>
      <c r="D34" s="110"/>
      <c r="E34"/>
      <c r="F34" s="138"/>
      <c r="G34" s="139"/>
      <c r="H34" s="139"/>
      <c r="I34" s="139"/>
      <c r="J34" s="139"/>
      <c r="K34" s="139"/>
      <c r="L34" s="139"/>
      <c r="M34" s="139"/>
      <c r="N34" s="139"/>
      <c r="O34" s="139"/>
    </row>
    <row r="35" spans="2:15" ht="25.5" customHeight="1" x14ac:dyDescent="0.2">
      <c r="B35" s="81"/>
      <c r="C35" s="21"/>
      <c r="D35" s="110"/>
      <c r="E35"/>
      <c r="F35" s="138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2:15" ht="25.5" customHeight="1" x14ac:dyDescent="0.2">
      <c r="B36" s="81"/>
      <c r="C36" s="21"/>
      <c r="D36" s="110"/>
      <c r="E36"/>
      <c r="F36" s="138"/>
      <c r="G36" s="139"/>
      <c r="H36" s="139"/>
      <c r="I36" s="139"/>
      <c r="J36" s="139"/>
      <c r="K36" s="139"/>
      <c r="L36" s="139"/>
      <c r="M36" s="139"/>
      <c r="N36" s="139"/>
      <c r="O36" s="139"/>
    </row>
    <row r="37" spans="2:15" ht="25.5" customHeight="1" x14ac:dyDescent="0.2">
      <c r="B37" s="81"/>
      <c r="C37" s="21"/>
      <c r="D37" s="110"/>
      <c r="E37"/>
      <c r="F37" s="138"/>
      <c r="G37" s="139"/>
      <c r="H37" s="139"/>
      <c r="I37" s="139"/>
      <c r="J37" s="139"/>
      <c r="K37" s="139"/>
      <c r="L37" s="139"/>
      <c r="M37" s="139"/>
      <c r="N37" s="139"/>
      <c r="O37" s="139"/>
    </row>
  </sheetData>
  <mergeCells count="71"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N8:O9"/>
    <mergeCell ref="I8:M9"/>
    <mergeCell ref="I11:I12"/>
    <mergeCell ref="J11:J12"/>
    <mergeCell ref="K11:K12"/>
    <mergeCell ref="L11:L12"/>
    <mergeCell ref="M11:M12"/>
    <mergeCell ref="N11:N12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I17:I18"/>
    <mergeCell ref="J17:J18"/>
    <mergeCell ref="K17:K18"/>
    <mergeCell ref="L17:L18"/>
    <mergeCell ref="I19:I20"/>
    <mergeCell ref="J19:J20"/>
    <mergeCell ref="K19:K20"/>
    <mergeCell ref="L19:L20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F25:O25"/>
    <mergeCell ref="F26:O26"/>
    <mergeCell ref="F27:O27"/>
    <mergeCell ref="I21:I22"/>
    <mergeCell ref="J21:J22"/>
    <mergeCell ref="K21:K22"/>
    <mergeCell ref="L21:L22"/>
    <mergeCell ref="M21:M22"/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</mergeCells>
  <conditionalFormatting sqref="I11:O11 I13:O22 I12 K12:O12">
    <cfRule type="expression" dxfId="9" priority="1">
      <formula>AND(VLOOKUP(I11,DueDate,1,FALSE)=I11,VLOOKUP(I11,DueDate,2,FALSE)=1)</formula>
    </cfRule>
    <cfRule type="expression" dxfId="8" priority="5">
      <formula>AND(VLOOKUP(I11,DueDate,1,FALSE)=I11,VLOOKUP(I11,DueDate,2,FALSE)&lt;&gt;1)</formula>
    </cfRule>
  </conditionalFormatting>
  <conditionalFormatting sqref="I11:O11 I12:I14 K12:O12">
    <cfRule type="expression" dxfId="7" priority="4">
      <formula>DAY(I11)&gt;8</formula>
    </cfRule>
  </conditionalFormatting>
  <conditionalFormatting sqref="I19:O22">
    <cfRule type="expression" dxfId="6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Ungültiger Monat" error="Bitte wählen Sie einen Monat aus der Dropdownliste aus." sqref="I8:M9">
      <formula1>"Januar,Februar,März,April,Mai,Juni,Juli,August,September,Oktober,November,Dezember"</formula1>
    </dataValidation>
    <dataValidation type="list" allowBlank="1" showInputMessage="1" sqref="D11:D15">
      <formula1>"0%,25%,50%,75%,100%"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paperSize="9" scale="80"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baseColWidth="10" defaultColWidth="9.28515625" defaultRowHeight="12.75" x14ac:dyDescent="0.2"/>
  <cols>
    <col min="1" max="1" width="1.28515625" style="2" customWidth="1"/>
    <col min="2" max="30" width="2.85546875" style="2" customWidth="1"/>
    <col min="31" max="31" width="14.140625" style="3" customWidth="1"/>
    <col min="32" max="32" width="35.140625" style="2" customWidth="1"/>
    <col min="33" max="33" width="6.5703125" style="2" customWidth="1"/>
    <col min="34" max="16384" width="9.28515625" style="2"/>
  </cols>
  <sheetData>
    <row r="1" spans="2:80" ht="12" customHeight="1" x14ac:dyDescent="0.2"/>
    <row r="2" spans="2:80" ht="46.5" x14ac:dyDescent="0.7">
      <c r="I2" s="19"/>
      <c r="J2" s="19"/>
      <c r="K2" s="19"/>
      <c r="L2" s="147" t="s">
        <v>63</v>
      </c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2:80" x14ac:dyDescent="0.2">
      <c r="L3" s="148" t="s">
        <v>64</v>
      </c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2:80" x14ac:dyDescent="0.2"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</row>
    <row r="8" spans="2:80" ht="15.75" customHeight="1" x14ac:dyDescent="0.2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80" ht="15.75" customHeight="1" x14ac:dyDescent="0.2">
      <c r="B9" s="68" t="s">
        <v>62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1"/>
      <c r="AD9" s="73" t="s">
        <v>65</v>
      </c>
      <c r="AE9" s="49" t="s">
        <v>55</v>
      </c>
      <c r="AF9"/>
    </row>
    <row r="10" spans="2:80" ht="37.5" customHeight="1" x14ac:dyDescent="0.2">
      <c r="B10" s="15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4"/>
      <c r="AE10" s="50"/>
      <c r="AF10" s="20"/>
    </row>
    <row r="11" spans="2:80" ht="15" customHeight="1" x14ac:dyDescent="0.2">
      <c r="B11" s="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55"/>
      <c r="AF11" s="156"/>
    </row>
    <row r="12" spans="2:80" ht="15" customHeight="1" x14ac:dyDescent="0.2">
      <c r="B12" s="6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50"/>
      <c r="AF12" s="151"/>
    </row>
    <row r="13" spans="2:80" ht="15" customHeight="1" x14ac:dyDescent="0.2">
      <c r="B13" s="6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50"/>
      <c r="AF13" s="151"/>
    </row>
    <row r="14" spans="2:80" ht="15" customHeight="1" x14ac:dyDescent="0.2">
      <c r="B14" s="6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50"/>
      <c r="AF14" s="151"/>
    </row>
    <row r="15" spans="2:80" ht="15" customHeight="1" x14ac:dyDescent="0.2">
      <c r="B15" s="6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50"/>
      <c r="AF15" s="151"/>
    </row>
    <row r="16" spans="2:80" ht="15" customHeight="1" x14ac:dyDescent="0.2">
      <c r="B16" s="6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50"/>
      <c r="AF16" s="151"/>
    </row>
    <row r="17" spans="2:32" ht="15" customHeight="1" x14ac:dyDescent="0.2">
      <c r="B17" s="6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50"/>
      <c r="AF17" s="151"/>
    </row>
    <row r="18" spans="2:32" ht="15" customHeight="1" x14ac:dyDescent="0.2">
      <c r="B18" s="6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50"/>
      <c r="AF18" s="151"/>
    </row>
    <row r="19" spans="2:32" ht="15" customHeight="1" x14ac:dyDescent="0.2">
      <c r="B19" s="6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50"/>
      <c r="AF19" s="151"/>
    </row>
    <row r="20" spans="2:32" ht="15" customHeight="1" x14ac:dyDescent="0.2">
      <c r="B20" s="6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50"/>
      <c r="AF20" s="151"/>
    </row>
    <row r="21" spans="2:32" ht="15" customHeight="1" x14ac:dyDescent="0.2">
      <c r="B21" s="6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50"/>
      <c r="AF21" s="151"/>
    </row>
    <row r="22" spans="2:32" ht="15" customHeight="1" x14ac:dyDescent="0.2">
      <c r="B22" s="6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50"/>
      <c r="AF22" s="151"/>
    </row>
    <row r="23" spans="2:32" ht="15" customHeight="1" x14ac:dyDescent="0.2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50"/>
      <c r="AF23" s="151"/>
    </row>
    <row r="24" spans="2:32" ht="15" customHeight="1" x14ac:dyDescent="0.2">
      <c r="B24" s="6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50"/>
      <c r="AF24" s="151"/>
    </row>
    <row r="25" spans="2:32" ht="15" customHeight="1" x14ac:dyDescent="0.2">
      <c r="B25" s="6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50"/>
      <c r="AF25" s="151"/>
    </row>
    <row r="26" spans="2:32" ht="15" customHeight="1" x14ac:dyDescent="0.2">
      <c r="B26" s="6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50"/>
      <c r="AF26" s="151"/>
    </row>
    <row r="27" spans="2:32" ht="15" customHeight="1" x14ac:dyDescent="0.2">
      <c r="B27" s="6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50"/>
      <c r="AF27" s="151"/>
    </row>
    <row r="28" spans="2:32" ht="15" customHeight="1" x14ac:dyDescent="0.2">
      <c r="B28" s="6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50"/>
      <c r="AF28" s="151"/>
    </row>
    <row r="29" spans="2:32" ht="15" customHeight="1" x14ac:dyDescent="0.2">
      <c r="B29" s="6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50"/>
      <c r="AF29" s="151"/>
    </row>
    <row r="30" spans="2:32" ht="15" customHeight="1" x14ac:dyDescent="0.2">
      <c r="B30" s="6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50"/>
      <c r="AF30" s="151"/>
    </row>
    <row r="31" spans="2:32" ht="15" customHeight="1" x14ac:dyDescent="0.2">
      <c r="B31" s="6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50"/>
      <c r="AF31" s="151"/>
    </row>
    <row r="32" spans="2:32" ht="15" customHeight="1" x14ac:dyDescent="0.2">
      <c r="B32" s="6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50"/>
      <c r="AF32" s="151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rintOptions horizontalCentered="1"/>
  <pageMargins left="0.196850393700787" right="0.196850393700787" top="0.39370078740157499" bottom="0.39370078740157499" header="0.39370078740157499" footer="0.39370078740157499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Pflanzenbestand</vt:lpstr>
      <vt:lpstr>Anzuchtprotokoll</vt:lpstr>
      <vt:lpstr>Aufgabenliste</vt:lpstr>
      <vt:lpstr>Bepflanzungsraster</vt:lpstr>
      <vt:lpstr>Fälligkeitsdatum</vt:lpstr>
      <vt:lpstr>Kalenderjahr</vt:lpstr>
      <vt:lpstr>Monat</vt:lpstr>
      <vt:lpstr>Umpflanzdatum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Haluska</cp:lastModifiedBy>
  <dcterms:created xsi:type="dcterms:W3CDTF">2013-12-05T14:44:54Z</dcterms:created>
  <dcterms:modified xsi:type="dcterms:W3CDTF">2014-03-11T14:20:12Z</dcterms:modified>
</cp:coreProperties>
</file>