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codeName="ThisWorkbook"/>
  <mc:AlternateContent xmlns:mc="http://schemas.openxmlformats.org/markup-compatibility/2006">
    <mc:Choice Requires="x15">
      <x15ac:absPath xmlns:x15ac="http://schemas.microsoft.com/office/spreadsheetml/2010/11/ac" url="\\store\Phases6\Accounts\Template\O16_Template\20190515_Accessibility_WAC_Win32_iOS_Q4_B7\04_PreDTP_Done\de-DE\"/>
    </mc:Choice>
  </mc:AlternateContent>
  <xr:revisionPtr revIDLastSave="0" documentId="13_ncr:1_{1FA40EF5-09E9-4511-8EE5-AFEC9D241D93}" xr6:coauthVersionLast="43" xr6:coauthVersionMax="43" xr10:uidLastSave="{00000000-0000-0000-0000-000000000000}"/>
  <bookViews>
    <workbookView xWindow="-120" yWindow="-120" windowWidth="28890" windowHeight="16110" tabRatio="714" xr2:uid="{00000000-000D-0000-FFFF-FFFF00000000}"/>
  </bookViews>
  <sheets>
    <sheet name="Bargeldeingänge" sheetId="7" r:id="rId1"/>
    <sheet name="Barauszahlungen" sheetId="5" r:id="rId2"/>
    <sheet name="Barauszahlungen (nicht GuV)" sheetId="6" r:id="rId3"/>
  </sheets>
  <definedNames>
    <definedName name="StartdatumGeschäftsjahr" localSheetId="1">Barauszahlungen!$B$4</definedName>
    <definedName name="StartdatumGeschäftsjahr" localSheetId="2">'Barauszahlungen (nicht GuV)'!$B$4</definedName>
    <definedName name="StartdatumGeschäftsjahr" localSheetId="0">Bargeldeingänge!$B$4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8" i="7" l="1"/>
  <c r="B4" i="7" l="1"/>
  <c r="D12" i="7"/>
  <c r="P11" i="7"/>
  <c r="O11" i="7"/>
  <c r="N11" i="7"/>
  <c r="M11" i="7"/>
  <c r="L11" i="7"/>
  <c r="K11" i="7"/>
  <c r="J11" i="7"/>
  <c r="I11" i="7"/>
  <c r="H11" i="7"/>
  <c r="G11" i="7"/>
  <c r="F11" i="7"/>
  <c r="E11" i="7"/>
  <c r="D11" i="7"/>
  <c r="R10" i="7"/>
  <c r="R9" i="7"/>
  <c r="P11" i="6"/>
  <c r="O11" i="6"/>
  <c r="N11" i="6"/>
  <c r="M11" i="6"/>
  <c r="L11" i="6"/>
  <c r="K11" i="6"/>
  <c r="J11" i="6"/>
  <c r="I11" i="6"/>
  <c r="H11" i="6"/>
  <c r="G11" i="6"/>
  <c r="F11" i="6"/>
  <c r="E11" i="6"/>
  <c r="D11" i="6"/>
  <c r="R10" i="6"/>
  <c r="R9" i="6"/>
  <c r="R8" i="6"/>
  <c r="R7" i="6"/>
  <c r="R6" i="6"/>
  <c r="R26" i="5"/>
  <c r="R25" i="5"/>
  <c r="R24" i="5"/>
  <c r="R23" i="5"/>
  <c r="R22" i="5"/>
  <c r="R21" i="5"/>
  <c r="R20" i="5"/>
  <c r="R19" i="5"/>
  <c r="R18" i="5"/>
  <c r="R17" i="5"/>
  <c r="R16" i="5"/>
  <c r="R15" i="5"/>
  <c r="R14" i="5"/>
  <c r="R13" i="5"/>
  <c r="R12" i="5"/>
  <c r="R11" i="5"/>
  <c r="R10" i="5"/>
  <c r="R9" i="5"/>
  <c r="R8" i="5"/>
  <c r="R7" i="5"/>
  <c r="R6" i="5"/>
  <c r="P3" i="7" l="1"/>
  <c r="N3" i="7"/>
  <c r="L3" i="7"/>
  <c r="J3" i="7"/>
  <c r="H3" i="7"/>
  <c r="F3" i="7"/>
  <c r="O3" i="7"/>
  <c r="M3" i="7"/>
  <c r="K3" i="7"/>
  <c r="I3" i="7"/>
  <c r="G3" i="7"/>
  <c r="E3" i="7"/>
  <c r="R11" i="7"/>
  <c r="B4" i="6"/>
  <c r="B4" i="5"/>
  <c r="E4" i="7"/>
  <c r="F4" i="7" s="1"/>
  <c r="G4" i="7" s="1"/>
  <c r="H4" i="7" s="1"/>
  <c r="I4" i="7" s="1"/>
  <c r="J4" i="7" s="1"/>
  <c r="K4" i="7" s="1"/>
  <c r="L4" i="7" s="1"/>
  <c r="M4" i="7" s="1"/>
  <c r="N4" i="7" s="1"/>
  <c r="O4" i="7" s="1"/>
  <c r="P4" i="7" s="1"/>
  <c r="R11" i="6"/>
  <c r="P3" i="6" l="1"/>
  <c r="N3" i="6"/>
  <c r="L3" i="6"/>
  <c r="J3" i="6"/>
  <c r="H3" i="6"/>
  <c r="F3" i="6"/>
  <c r="O3" i="6"/>
  <c r="M3" i="6"/>
  <c r="K3" i="6"/>
  <c r="I3" i="6"/>
  <c r="G3" i="6"/>
  <c r="E3" i="6"/>
  <c r="P3" i="5"/>
  <c r="N3" i="5"/>
  <c r="L3" i="5"/>
  <c r="J3" i="5"/>
  <c r="H3" i="5"/>
  <c r="F3" i="5"/>
  <c r="O3" i="5"/>
  <c r="M3" i="5"/>
  <c r="K3" i="5"/>
  <c r="I3" i="5"/>
  <c r="G3" i="5"/>
  <c r="E3" i="5"/>
  <c r="E4" i="6"/>
  <c r="F4" i="6" s="1"/>
  <c r="G4" i="6" s="1"/>
  <c r="H4" i="6" s="1"/>
  <c r="I4" i="6" s="1"/>
  <c r="J4" i="6" s="1"/>
  <c r="K4" i="6" s="1"/>
  <c r="L4" i="6" s="1"/>
  <c r="M4" i="6" s="1"/>
  <c r="N4" i="6" s="1"/>
  <c r="O4" i="6" s="1"/>
  <c r="P4" i="6" s="1"/>
  <c r="E4" i="5"/>
  <c r="F4" i="5" s="1"/>
  <c r="G4" i="5" s="1"/>
  <c r="H4" i="5" s="1"/>
  <c r="I4" i="5" s="1"/>
  <c r="J4" i="5" s="1"/>
  <c r="K4" i="5" s="1"/>
  <c r="L4" i="5" s="1"/>
  <c r="M4" i="5" s="1"/>
  <c r="N4" i="5" s="1"/>
  <c r="O4" i="5" s="1"/>
  <c r="P4" i="5" s="1"/>
  <c r="D12" i="6"/>
  <c r="D14" i="7" s="1"/>
  <c r="E6" i="7" s="1"/>
  <c r="E12" i="7" s="1"/>
  <c r="R12" i="6"/>
  <c r="R27" i="5"/>
  <c r="O12" i="6"/>
  <c r="O27" i="5"/>
  <c r="M12" i="6"/>
  <c r="M27" i="5"/>
  <c r="K12" i="6"/>
  <c r="K27" i="5"/>
  <c r="I12" i="6"/>
  <c r="I27" i="5"/>
  <c r="G12" i="6"/>
  <c r="G27" i="5"/>
  <c r="E12" i="6"/>
  <c r="E27" i="5"/>
  <c r="P12" i="6"/>
  <c r="P27" i="5"/>
  <c r="N12" i="6"/>
  <c r="N27" i="5"/>
  <c r="L12" i="6"/>
  <c r="L27" i="5"/>
  <c r="J12" i="6"/>
  <c r="J27" i="5"/>
  <c r="H12" i="6"/>
  <c r="H27" i="5"/>
  <c r="F12" i="6"/>
  <c r="F27" i="5"/>
  <c r="D27" i="5"/>
  <c r="E14" i="7" l="1"/>
  <c r="F6" i="7" s="1"/>
  <c r="F12" i="7" s="1"/>
  <c r="F14" i="7" s="1"/>
  <c r="G6" i="7" s="1"/>
  <c r="G12" i="7" s="1"/>
  <c r="G14" i="7" s="1"/>
  <c r="H6" i="7" s="1"/>
  <c r="H12" i="7" s="1"/>
  <c r="H14" i="7" s="1"/>
  <c r="I6" i="7" s="1"/>
  <c r="I12" i="7" s="1"/>
  <c r="I14" i="7" s="1"/>
  <c r="J6" i="7" s="1"/>
  <c r="J12" i="7" s="1"/>
  <c r="J14" i="7" s="1"/>
  <c r="K6" i="7" s="1"/>
  <c r="K12" i="7" s="1"/>
  <c r="K14" i="7" s="1"/>
  <c r="L6" i="7" s="1"/>
  <c r="L12" i="7" s="1"/>
  <c r="L14" i="7" s="1"/>
  <c r="M6" i="7" s="1"/>
  <c r="M12" i="7" s="1"/>
  <c r="M14" i="7" s="1"/>
  <c r="N6" i="7" s="1"/>
  <c r="N12" i="7" s="1"/>
  <c r="N14" i="7" s="1"/>
  <c r="O6" i="7" s="1"/>
  <c r="O12" i="7" s="1"/>
  <c r="O14" i="7" s="1"/>
  <c r="P6" i="7" s="1"/>
  <c r="R6" i="7" s="1"/>
  <c r="R12" i="7" s="1"/>
  <c r="R14" i="7" s="1"/>
  <c r="P12" i="7" l="1"/>
  <c r="P14" i="7" s="1"/>
</calcChain>
</file>

<file path=xl/sharedStrings.xml><?xml version="1.0" encoding="utf-8"?>
<sst xmlns="http://schemas.openxmlformats.org/spreadsheetml/2006/main" count="85" uniqueCount="41">
  <si>
    <r>
      <t>Cashflow-</t>
    </r>
    <r>
      <rPr>
        <b/>
        <sz val="28"/>
        <color theme="1" tint="0.14999847407452621"/>
        <rFont val="Calibri"/>
        <family val="2"/>
        <scheme val="major"/>
      </rPr>
      <t>Aufstellung</t>
    </r>
  </si>
  <si>
    <t>Geschäftsjahr beginnt:</t>
  </si>
  <si>
    <t>Kassenbestand (Monatsanfang)</t>
  </si>
  <si>
    <t>Bargeldeingänge</t>
  </si>
  <si>
    <t>Barverkäufe</t>
  </si>
  <si>
    <t>Inkasso von Kreditkonten</t>
  </si>
  <si>
    <t>Rückzahlungen/sonstige Kapitalzuflüsse</t>
  </si>
  <si>
    <t>Verfügbare Barmittel gesamt (vor Kassenausgang)</t>
  </si>
  <si>
    <t>Bargeldposition (Monatsende)</t>
  </si>
  <si>
    <t>(Vor) Startup</t>
  </si>
  <si>
    <t>Schätzung</t>
  </si>
  <si>
    <t xml:space="preserve"> Artikel Schätzung</t>
  </si>
  <si>
    <t>Barauszahlungen</t>
  </si>
  <si>
    <t>Einkäufe (Waren)</t>
  </si>
  <si>
    <t>Einkäufe (angeben)</t>
  </si>
  <si>
    <t>Bruttolöhne (exakte Auszahlung)</t>
  </si>
  <si>
    <t>Personalaufwand (Steuern usw.)</t>
  </si>
  <si>
    <t>Fremdleistungen</t>
  </si>
  <si>
    <t>Energie (Büro und Betrieb)</t>
  </si>
  <si>
    <t>Reparaturen und Wartung</t>
  </si>
  <si>
    <t>Werbung</t>
  </si>
  <si>
    <t>Kfz, Lieferungen und Reisen</t>
  </si>
  <si>
    <t>Buchhaltung und Rechtsabteilung</t>
  </si>
  <si>
    <t>Miete</t>
  </si>
  <si>
    <t>Telefon</t>
  </si>
  <si>
    <t>Nebenkosten</t>
  </si>
  <si>
    <t>Versicherungen</t>
  </si>
  <si>
    <t>Steuern (Grundsteuer usw.)</t>
  </si>
  <si>
    <t>Zinsen</t>
  </si>
  <si>
    <t>Sonstige Ausgaben (angeben)</t>
  </si>
  <si>
    <t>Sonstiges (angeben)</t>
  </si>
  <si>
    <t>Verschiedenes</t>
  </si>
  <si>
    <t>Artikel Schätzung</t>
  </si>
  <si>
    <t>Barauszahlungen (nicht GuV)</t>
  </si>
  <si>
    <t>Darlehensrate</t>
  </si>
  <si>
    <t>Anschaffungen (angeben)</t>
  </si>
  <si>
    <t>Sonstige Startup-Kosten</t>
  </si>
  <si>
    <t>Reserven und/oder Anderkonten</t>
  </si>
  <si>
    <t>Entnahmen des Eigentümers</t>
  </si>
  <si>
    <t>Barauszahlungen gesamt</t>
  </si>
  <si>
    <t>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</si>
</sst>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quot;₹&quot;\ * #,##0_ ;_ &quot;₹&quot;\ * \-#,##0_ ;_ &quot;₹&quot;\ * &quot;-&quot;_ ;_ @_ "/>
    <numFmt numFmtId="165" formatCode="_ * #,##0_ ;_ * \-#,##0_ ;_ * &quot;-&quot;_ ;_ @_ "/>
    <numFmt numFmtId="166" formatCode="_ &quot;₹&quot;\ * #,##0.00_ ;_ &quot;₹&quot;\ * \-#,##0.00_ ;_ &quot;₹&quot;\ * &quot;-&quot;??_ ;_ @_ "/>
    <numFmt numFmtId="167" formatCode="mmm"/>
    <numFmt numFmtId="168" formatCode="dd"/>
    <numFmt numFmtId="170" formatCode="#,##0_ ;[Red]\-#,##0\ "/>
    <numFmt numFmtId="171" formatCode="0_ ;[Red]\-0\ "/>
  </numFmts>
  <fonts count="21" x14ac:knownFonts="1">
    <font>
      <sz val="11"/>
      <color theme="1" tint="0.14993743705557422"/>
      <name val="Calibri"/>
      <family val="2"/>
      <scheme val="minor"/>
    </font>
    <font>
      <sz val="11"/>
      <color theme="1"/>
      <name val="Calibri"/>
      <family val="2"/>
      <scheme val="minor"/>
    </font>
    <font>
      <b/>
      <sz val="11"/>
      <color theme="4" tint="-0.249977111117893"/>
      <name val="Calibri"/>
      <family val="2"/>
      <scheme val="minor"/>
    </font>
    <font>
      <sz val="10"/>
      <color theme="1" tint="0.14999847407452621"/>
      <name val="Calibri"/>
      <family val="2"/>
      <scheme val="minor"/>
    </font>
    <font>
      <b/>
      <sz val="12"/>
      <color theme="1" tint="0.14999847407452621"/>
      <name val="Calibri"/>
      <family val="2"/>
      <scheme val="minor"/>
    </font>
    <font>
      <b/>
      <sz val="28"/>
      <color theme="4"/>
      <name val="Calibri"/>
      <family val="2"/>
      <scheme val="major"/>
    </font>
    <font>
      <b/>
      <sz val="28"/>
      <color theme="1" tint="0.14999847407452621"/>
      <name val="Calibri"/>
      <family val="2"/>
      <scheme val="major"/>
    </font>
    <font>
      <b/>
      <sz val="12"/>
      <color theme="1" tint="0.14999847407452621"/>
      <name val="Calibri"/>
      <family val="2"/>
      <scheme val="major"/>
    </font>
    <font>
      <sz val="18"/>
      <color theme="1" tint="0.14996795556505021"/>
      <name val="Calibri"/>
      <family val="2"/>
      <scheme val="major"/>
    </font>
    <font>
      <sz val="11"/>
      <color theme="1" tint="0.14975432599871821"/>
      <name val="Calibri"/>
      <family val="2"/>
      <scheme val="major"/>
    </font>
    <font>
      <sz val="12"/>
      <color theme="3"/>
      <name val="Calibri"/>
      <family val="2"/>
      <scheme val="major"/>
    </font>
    <font>
      <sz val="11"/>
      <color theme="1" tint="0.14993743705557422"/>
      <name val="Calibri"/>
      <family val="2"/>
      <scheme val="major"/>
    </font>
    <font>
      <sz val="14"/>
      <color theme="1" tint="0.14975432599871821"/>
      <name val="Calibri"/>
      <family val="2"/>
      <scheme val="major"/>
    </font>
    <font>
      <sz val="10"/>
      <color theme="1" tint="0.499984740745262"/>
      <name val="Calibri"/>
      <family val="2"/>
      <scheme val="minor"/>
    </font>
    <font>
      <sz val="11"/>
      <color theme="1" tint="0.14993743705557422"/>
      <name val="Calibri"/>
      <family val="2"/>
      <scheme val="minor"/>
    </font>
    <font>
      <sz val="11"/>
      <color theme="1" tint="0.499984740745262"/>
      <name val="Calibri"/>
      <family val="2"/>
      <scheme val="minor"/>
    </font>
    <font>
      <i/>
      <sz val="11"/>
      <color theme="1" tint="0.34998626667073579"/>
      <name val="Calibri"/>
      <family val="2"/>
      <scheme val="minor"/>
    </font>
    <font>
      <sz val="11"/>
      <color theme="1" tint="0.14999847407452621"/>
      <name val="Calibri"/>
      <family val="2"/>
      <scheme val="minor"/>
    </font>
    <font>
      <sz val="11"/>
      <color theme="1" tint="0.34998626667073579"/>
      <name val="Calibri"/>
      <family val="2"/>
      <scheme val="minor"/>
    </font>
    <font>
      <sz val="12"/>
      <color theme="1" tint="0.14999847407452621"/>
      <name val="Calibri"/>
      <family val="2"/>
      <scheme val="minor"/>
    </font>
    <font>
      <sz val="10"/>
      <color theme="1" tint="0.1499679555650502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rgb="FFFFFFCC"/>
      </patternFill>
    </fill>
  </fills>
  <borders count="16">
    <border>
      <left/>
      <right/>
      <top/>
      <bottom/>
      <diagonal/>
    </border>
    <border>
      <left/>
      <right/>
      <top/>
      <bottom style="double">
        <color theme="1" tint="0.14996795556505021"/>
      </bottom>
      <diagonal/>
    </border>
    <border>
      <left/>
      <right/>
      <top/>
      <bottom style="thick">
        <color theme="0"/>
      </bottom>
      <diagonal/>
    </border>
    <border>
      <left/>
      <right/>
      <top style="thin">
        <color theme="0"/>
      </top>
      <bottom/>
      <diagonal/>
    </border>
    <border>
      <left/>
      <right/>
      <top style="thin">
        <color theme="0"/>
      </top>
      <bottom style="thin">
        <color theme="0"/>
      </bottom>
      <diagonal/>
    </border>
    <border>
      <left style="dotted">
        <color theme="0" tint="-0.34998626667073579"/>
      </left>
      <right/>
      <top style="thin">
        <color theme="0"/>
      </top>
      <bottom style="thin">
        <color theme="0"/>
      </bottom>
      <diagonal/>
    </border>
    <border>
      <left/>
      <right/>
      <top/>
      <bottom style="thin">
        <color theme="0"/>
      </bottom>
      <diagonal/>
    </border>
    <border>
      <left style="dotted">
        <color theme="0" tint="-0.34998626667073579"/>
      </left>
      <right style="dotted">
        <color theme="0" tint="-0.34998626667073579"/>
      </right>
      <top/>
      <bottom style="medium">
        <color theme="4" tint="0.39994506668294322"/>
      </bottom>
      <diagonal/>
    </border>
    <border>
      <left style="dotted">
        <color theme="1" tint="0.34998626667073579"/>
      </left>
      <right style="dotted">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dotted">
        <color theme="1" tint="0.34998626667073579"/>
      </left>
      <right style="dotted">
        <color theme="1" tint="0.34998626667073579"/>
      </right>
      <top/>
      <bottom style="medium">
        <color theme="4" tint="-0.24994659260841701"/>
      </bottom>
      <diagonal/>
    </border>
    <border>
      <left style="dotted">
        <color theme="1" tint="0.34998626667073579"/>
      </left>
      <right style="dotted">
        <color theme="1" tint="0.34998626667073579"/>
      </right>
      <top/>
      <bottom style="thick">
        <color theme="4"/>
      </bottom>
      <diagonal/>
    </border>
    <border>
      <left/>
      <right style="dotted">
        <color theme="1" tint="0.34998626667073579"/>
      </right>
      <top/>
      <bottom style="medium">
        <color theme="4" tint="-0.24994659260841701"/>
      </bottom>
      <diagonal/>
    </border>
    <border>
      <left/>
      <right/>
      <top style="medium">
        <color theme="4" tint="-0.24994659260841701"/>
      </top>
      <bottom/>
      <diagonal/>
    </border>
    <border>
      <left style="dotted">
        <color theme="1" tint="0.34998626667073579"/>
      </left>
      <right/>
      <top/>
      <bottom/>
      <diagonal/>
    </border>
    <border>
      <left/>
      <right/>
      <top style="double">
        <color theme="1" tint="0.14996795556505021"/>
      </top>
      <bottom/>
      <diagonal/>
    </border>
  </borders>
  <cellStyleXfs count="14">
    <xf numFmtId="0" fontId="0" fillId="0" borderId="0">
      <alignment vertical="center" wrapText="1"/>
    </xf>
    <xf numFmtId="0" fontId="5"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3" fillId="3" borderId="7" applyFont="0" applyAlignment="0">
      <alignment vertical="center"/>
    </xf>
    <xf numFmtId="167" fontId="8" fillId="0" borderId="8">
      <alignment horizontal="right" vertical="center" wrapText="1" indent="1"/>
    </xf>
    <xf numFmtId="170" fontId="14" fillId="0" borderId="0" applyFill="0" applyBorder="0" applyAlignment="0" applyProtection="0"/>
    <xf numFmtId="165" fontId="14" fillId="0" borderId="0" applyFill="0" applyBorder="0" applyAlignment="0" applyProtection="0"/>
    <xf numFmtId="166" fontId="14" fillId="0" borderId="0" applyFill="0" applyBorder="0" applyAlignment="0" applyProtection="0"/>
    <xf numFmtId="164" fontId="14" fillId="0" borderId="0" applyFill="0" applyBorder="0" applyAlignment="0" applyProtection="0"/>
    <xf numFmtId="9" fontId="14" fillId="0" borderId="0" applyFill="0" applyBorder="0" applyAlignment="0" applyProtection="0"/>
    <xf numFmtId="0" fontId="14" fillId="4" borderId="9" applyNumberFormat="0" applyAlignment="0" applyProtection="0"/>
    <xf numFmtId="0" fontId="16" fillId="0" borderId="0" applyNumberFormat="0" applyFill="0" applyBorder="0" applyAlignment="0" applyProtection="0"/>
  </cellStyleXfs>
  <cellXfs count="63">
    <xf numFmtId="0" fontId="0" fillId="0" borderId="0" xfId="0">
      <alignment vertical="center" wrapText="1"/>
    </xf>
    <xf numFmtId="0" fontId="0" fillId="0" borderId="0" xfId="0" applyFill="1" applyBorder="1">
      <alignment vertical="center" wrapText="1"/>
    </xf>
    <xf numFmtId="0" fontId="9" fillId="0" borderId="0" xfId="2" applyAlignment="1">
      <alignment horizontal="left"/>
    </xf>
    <xf numFmtId="0" fontId="0" fillId="0" borderId="0" xfId="0" applyFont="1" applyFill="1" applyBorder="1" applyAlignment="1">
      <alignment horizontal="left" vertical="center" indent="1"/>
    </xf>
    <xf numFmtId="0" fontId="0" fillId="0" borderId="0" xfId="0" applyAlignment="1"/>
    <xf numFmtId="0" fontId="0" fillId="0" borderId="0" xfId="0" applyAlignment="1">
      <alignment vertical="center"/>
    </xf>
    <xf numFmtId="0" fontId="0" fillId="2" borderId="0" xfId="0" applyFill="1">
      <alignment vertical="center" wrapText="1"/>
    </xf>
    <xf numFmtId="0" fontId="0" fillId="2" borderId="2" xfId="0" applyFill="1" applyBorder="1">
      <alignment vertical="center" wrapText="1"/>
    </xf>
    <xf numFmtId="0" fontId="0" fillId="2" borderId="4" xfId="0" applyFill="1" applyBorder="1">
      <alignment vertical="center" wrapText="1"/>
    </xf>
    <xf numFmtId="0" fontId="0" fillId="2" borderId="3" xfId="0" applyFill="1" applyBorder="1">
      <alignment vertical="center" wrapText="1"/>
    </xf>
    <xf numFmtId="167" fontId="8" fillId="0" borderId="8" xfId="6">
      <alignment horizontal="right" vertical="center" wrapText="1" indent="1"/>
    </xf>
    <xf numFmtId="0" fontId="12" fillId="0" borderId="0" xfId="2" applyFont="1"/>
    <xf numFmtId="0" fontId="0" fillId="2" borderId="6" xfId="0" applyNumberFormat="1" applyFill="1" applyBorder="1">
      <alignment vertical="center" wrapText="1"/>
    </xf>
    <xf numFmtId="0" fontId="0" fillId="2" borderId="4" xfId="0" applyNumberFormat="1" applyFill="1" applyBorder="1">
      <alignment vertical="center" wrapText="1"/>
    </xf>
    <xf numFmtId="0" fontId="0" fillId="2" borderId="4" xfId="0" applyNumberFormat="1" applyFont="1" applyFill="1" applyBorder="1" applyAlignment="1">
      <alignment vertical="center"/>
    </xf>
    <xf numFmtId="0" fontId="0" fillId="2" borderId="0" xfId="0" applyNumberFormat="1" applyFill="1">
      <alignment vertical="center" wrapText="1"/>
    </xf>
    <xf numFmtId="0" fontId="0" fillId="0" borderId="0" xfId="0" applyNumberFormat="1">
      <alignment vertical="center" wrapText="1"/>
    </xf>
    <xf numFmtId="0" fontId="13" fillId="2" borderId="4" xfId="0" applyNumberFormat="1" applyFont="1" applyFill="1" applyBorder="1">
      <alignment vertical="center" wrapText="1"/>
    </xf>
    <xf numFmtId="14" fontId="17" fillId="0" borderId="0" xfId="0" applyNumberFormat="1" applyFont="1" applyBorder="1" applyAlignment="1">
      <alignment horizontal="left" vertical="center" indent="1"/>
    </xf>
    <xf numFmtId="0" fontId="0" fillId="0" borderId="0" xfId="0" applyFont="1">
      <alignment vertical="center" wrapText="1"/>
    </xf>
    <xf numFmtId="0" fontId="0" fillId="0" borderId="0" xfId="0" applyFont="1" applyFill="1" applyBorder="1">
      <alignment vertical="center" wrapText="1"/>
    </xf>
    <xf numFmtId="0" fontId="17" fillId="2" borderId="4" xfId="0" applyNumberFormat="1" applyFont="1" applyFill="1" applyBorder="1" applyAlignment="1">
      <alignment horizontal="right" wrapText="1" indent="1"/>
    </xf>
    <xf numFmtId="168" fontId="17" fillId="0" borderId="11" xfId="0" applyNumberFormat="1" applyFont="1" applyFill="1" applyBorder="1" applyAlignment="1">
      <alignment horizontal="right" wrapText="1" indent="1"/>
    </xf>
    <xf numFmtId="0" fontId="7" fillId="2" borderId="5" xfId="0" applyNumberFormat="1" applyFont="1" applyFill="1" applyBorder="1" applyAlignment="1">
      <alignment horizontal="right" vertical="center" wrapText="1" indent="1"/>
    </xf>
    <xf numFmtId="0" fontId="15" fillId="2" borderId="4" xfId="7" applyNumberFormat="1" applyFont="1" applyFill="1" applyBorder="1" applyAlignment="1">
      <alignment horizontal="right"/>
    </xf>
    <xf numFmtId="0" fontId="2" fillId="0" borderId="10" xfId="0" applyFont="1" applyFill="1" applyBorder="1">
      <alignment vertical="center" wrapText="1"/>
    </xf>
    <xf numFmtId="0" fontId="18" fillId="0" borderId="0" xfId="0" applyFont="1" applyFill="1" applyBorder="1" applyAlignment="1">
      <alignment horizontal="left" vertical="center" indent="1"/>
    </xf>
    <xf numFmtId="0" fontId="2" fillId="0" borderId="10" xfId="0" applyFont="1" applyFill="1" applyBorder="1" applyAlignment="1"/>
    <xf numFmtId="0" fontId="3" fillId="2" borderId="4" xfId="0" applyNumberFormat="1" applyFont="1" applyFill="1" applyBorder="1" applyAlignment="1">
      <alignment vertical="center"/>
    </xf>
    <xf numFmtId="0" fontId="0" fillId="0" borderId="10" xfId="0" applyBorder="1">
      <alignment vertical="center" wrapText="1"/>
    </xf>
    <xf numFmtId="0" fontId="9" fillId="0" borderId="0" xfId="2" applyAlignment="1"/>
    <xf numFmtId="0" fontId="0" fillId="0" borderId="0" xfId="0" applyAlignment="1">
      <alignment wrapText="1"/>
    </xf>
    <xf numFmtId="0" fontId="0" fillId="2" borderId="4" xfId="0" applyNumberFormat="1" applyFill="1" applyBorder="1" applyAlignment="1">
      <alignment wrapText="1"/>
    </xf>
    <xf numFmtId="0" fontId="17" fillId="0" borderId="0" xfId="0" applyNumberFormat="1" applyFont="1" applyBorder="1" applyAlignment="1">
      <alignment horizontal="left" vertical="center" indent="1"/>
    </xf>
    <xf numFmtId="0" fontId="17" fillId="0" borderId="0" xfId="0" applyNumberFormat="1" applyFont="1" applyFill="1" applyBorder="1" applyAlignment="1">
      <alignment horizontal="right" wrapText="1" indent="1"/>
    </xf>
    <xf numFmtId="0" fontId="0" fillId="0" borderId="0" xfId="0" applyNumberFormat="1" applyFont="1" applyFill="1" applyBorder="1">
      <alignment vertical="center" wrapText="1"/>
    </xf>
    <xf numFmtId="0" fontId="0" fillId="0" borderId="0" xfId="0" applyNumberFormat="1" applyFont="1" applyFill="1" applyBorder="1" applyAlignment="1"/>
    <xf numFmtId="0" fontId="2" fillId="0" borderId="10" xfId="0" applyNumberFormat="1" applyFont="1" applyFill="1" applyBorder="1" applyAlignment="1"/>
    <xf numFmtId="0" fontId="9" fillId="3" borderId="12" xfId="2" applyNumberFormat="1" applyFill="1" applyBorder="1" applyAlignment="1">
      <alignment horizontal="left" vertical="center"/>
    </xf>
    <xf numFmtId="0" fontId="13" fillId="0" borderId="4" xfId="0" applyNumberFormat="1" applyFont="1" applyFill="1" applyBorder="1">
      <alignment vertical="center" wrapText="1"/>
    </xf>
    <xf numFmtId="0" fontId="0" fillId="0" borderId="13" xfId="0" applyBorder="1" applyAlignment="1">
      <alignment horizontal="center"/>
    </xf>
    <xf numFmtId="0" fontId="9" fillId="0" borderId="12" xfId="2" applyNumberFormat="1" applyFont="1" applyFill="1" applyBorder="1" applyAlignment="1">
      <alignment horizontal="left" vertical="center"/>
    </xf>
    <xf numFmtId="0" fontId="18" fillId="0" borderId="0" xfId="0" applyNumberFormat="1" applyFont="1" applyAlignment="1">
      <alignment horizontal="left" vertical="center" indent="1"/>
    </xf>
    <xf numFmtId="0" fontId="1" fillId="0" borderId="0" xfId="0" applyNumberFormat="1" applyFont="1" applyAlignment="1">
      <alignment horizontal="left" vertical="center" indent="1"/>
    </xf>
    <xf numFmtId="0" fontId="17" fillId="0" borderId="8" xfId="0" applyNumberFormat="1" applyFont="1" applyFill="1" applyBorder="1" applyAlignment="1">
      <alignment horizontal="right" wrapText="1" indent="1"/>
    </xf>
    <xf numFmtId="0" fontId="17" fillId="0" borderId="11" xfId="0" applyNumberFormat="1" applyFont="1" applyFill="1" applyBorder="1" applyAlignment="1">
      <alignment horizontal="right" wrapText="1" indent="1"/>
    </xf>
    <xf numFmtId="0" fontId="4" fillId="0" borderId="8" xfId="0" applyNumberFormat="1" applyFont="1" applyFill="1" applyBorder="1" applyAlignment="1">
      <alignment horizontal="right" vertical="center" wrapText="1" indent="1"/>
    </xf>
    <xf numFmtId="0" fontId="19" fillId="0" borderId="8" xfId="0" applyNumberFormat="1" applyFont="1" applyFill="1" applyBorder="1" applyAlignment="1">
      <alignment horizontal="right" wrapText="1" indent="1"/>
    </xf>
    <xf numFmtId="0" fontId="20" fillId="0" borderId="0" xfId="0" applyFont="1" applyFill="1" applyBorder="1" applyAlignment="1">
      <alignment horizontal="left" vertical="center" indent="1"/>
    </xf>
    <xf numFmtId="0" fontId="20" fillId="0" borderId="0" xfId="0" applyNumberFormat="1" applyFont="1" applyFill="1" applyAlignment="1">
      <alignment vertical="center"/>
    </xf>
    <xf numFmtId="170" fontId="18" fillId="0" borderId="10" xfId="7" applyNumberFormat="1" applyFont="1" applyFill="1" applyBorder="1" applyAlignment="1">
      <alignment horizontal="right" vertical="center"/>
    </xf>
    <xf numFmtId="170" fontId="18" fillId="0" borderId="0" xfId="0" applyNumberFormat="1" applyFont="1" applyAlignment="1">
      <alignment horizontal="right" vertical="center"/>
    </xf>
    <xf numFmtId="170" fontId="0" fillId="0" borderId="0" xfId="0" applyNumberFormat="1">
      <alignment vertical="center" wrapText="1"/>
    </xf>
    <xf numFmtId="170" fontId="18" fillId="0" borderId="0" xfId="0" applyNumberFormat="1" applyFont="1">
      <alignment vertical="center" wrapText="1"/>
    </xf>
    <xf numFmtId="170" fontId="17" fillId="3" borderId="10" xfId="5" applyNumberFormat="1" applyFont="1" applyBorder="1" applyAlignment="1">
      <alignment vertical="center"/>
    </xf>
    <xf numFmtId="170" fontId="18" fillId="0" borderId="0" xfId="0" applyNumberFormat="1" applyFont="1" applyFill="1" applyBorder="1" applyAlignment="1">
      <alignment horizontal="right" vertical="center"/>
    </xf>
    <xf numFmtId="170" fontId="18" fillId="0" borderId="0" xfId="0" applyNumberFormat="1" applyFont="1" applyFill="1" applyBorder="1">
      <alignment vertical="center" wrapText="1"/>
    </xf>
    <xf numFmtId="170" fontId="15" fillId="0" borderId="0" xfId="0" applyNumberFormat="1" applyFont="1" applyFill="1" applyBorder="1" applyAlignment="1">
      <alignment horizontal="right" vertical="center"/>
    </xf>
    <xf numFmtId="170" fontId="0" fillId="0" borderId="0" xfId="0" applyNumberFormat="1" applyFont="1" applyFill="1" applyBorder="1" applyAlignment="1">
      <alignment vertical="center"/>
    </xf>
    <xf numFmtId="0" fontId="5" fillId="0" borderId="1" xfId="1" applyBorder="1"/>
    <xf numFmtId="0" fontId="0" fillId="0" borderId="13" xfId="0" applyBorder="1" applyAlignment="1">
      <alignment horizontal="center" wrapText="1"/>
    </xf>
    <xf numFmtId="0" fontId="0" fillId="0" borderId="14" xfId="0" applyFill="1" applyBorder="1" applyAlignment="1">
      <alignment horizontal="center" vertical="center" wrapText="1"/>
    </xf>
    <xf numFmtId="0" fontId="0" fillId="0" borderId="15" xfId="0" applyBorder="1" applyAlignment="1">
      <alignment horizontal="center" vertical="center" wrapText="1"/>
    </xf>
  </cellXfs>
  <cellStyles count="14">
    <cellStyle name="Dezimal [0]" xfId="8" builtinId="6" customBuiltin="1"/>
    <cellStyle name="Erklärender Text" xfId="13" builtinId="53" customBuiltin="1"/>
    <cellStyle name="Komma" xfId="7" builtinId="3" customBuiltin="1"/>
    <cellStyle name="Monat" xfId="6" xr:uid="{00000000-0005-0000-0000-000008000000}"/>
    <cellStyle name="Notiz" xfId="12" builtinId="10" customBuiltin="1"/>
    <cellStyle name="Prozent" xfId="11" builtinId="5" customBuiltin="1"/>
    <cellStyle name="Standard" xfId="0" builtinId="0" customBuiltin="1"/>
    <cellStyle name="Summen" xfId="5" xr:uid="{00000000-0005-0000-0000-00000D000000}"/>
    <cellStyle name="Überschrift" xfId="1" builtinId="15" customBuiltin="1"/>
    <cellStyle name="Überschrift 1" xfId="2" builtinId="16" customBuiltin="1"/>
    <cellStyle name="Überschrift 2" xfId="3" builtinId="17" customBuiltin="1"/>
    <cellStyle name="Überschrift 3" xfId="4" builtinId="18" customBuiltin="1"/>
    <cellStyle name="Währung" xfId="9" builtinId="4" customBuiltin="1"/>
    <cellStyle name="Währung [0]" xfId="10" builtinId="7" customBuiltin="1"/>
  </cellStyles>
  <dxfs count="125">
    <dxf>
      <font>
        <color rgb="FFFF0000"/>
      </font>
    </dxf>
    <dxf>
      <font>
        <color rgb="FFFF0000"/>
      </font>
    </dxf>
    <dxf>
      <font>
        <color rgb="FFFF0000"/>
      </font>
    </dxf>
    <dxf>
      <font>
        <color rgb="FFFF0000"/>
      </font>
    </dxf>
    <dxf>
      <font>
        <color rgb="FFFF0000"/>
      </font>
    </dxf>
    <dxf>
      <font>
        <color rgb="FFFF0000"/>
      </font>
    </dxf>
    <dxf>
      <font>
        <b val="0"/>
        <i val="0"/>
        <strike val="0"/>
        <condense val="0"/>
        <extend val="0"/>
        <outline val="0"/>
        <shadow val="0"/>
        <u val="none"/>
        <vertAlign val="baseline"/>
        <sz val="11"/>
        <color theme="1" tint="0.14993743705557422"/>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numFmt numFmtId="0" formatCode="General"/>
    </dxf>
    <dxf>
      <font>
        <b val="0"/>
        <i val="0"/>
        <strike val="0"/>
        <condense val="0"/>
        <extend val="0"/>
        <outline val="0"/>
        <shadow val="0"/>
        <u val="none"/>
        <vertAlign val="baseline"/>
        <sz val="11"/>
        <color theme="1" tint="0.14993743705557422"/>
        <name val="Calibri"/>
        <family val="2"/>
        <scheme val="minor"/>
      </font>
      <numFmt numFmtId="170" formatCode="#,##0_ ;[Red]\-#,##0\ "/>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34998626667073579"/>
        <name val="Calibri"/>
        <scheme val="minor"/>
      </font>
      <numFmt numFmtId="170" formatCode="#,##0_ ;[Red]\-#,##0\ "/>
    </dxf>
    <dxf>
      <font>
        <b val="0"/>
        <i val="0"/>
        <strike val="0"/>
        <condense val="0"/>
        <extend val="0"/>
        <outline val="0"/>
        <shadow val="0"/>
        <u val="none"/>
        <vertAlign val="baseline"/>
        <sz val="11"/>
        <color theme="1" tint="0.14993743705557422"/>
        <name val="Calibri"/>
        <family val="2"/>
        <scheme val="minor"/>
      </font>
      <numFmt numFmtId="0" formatCode="General"/>
      <fill>
        <patternFill patternType="solid">
          <fgColor indexed="64"/>
          <bgColor theme="0"/>
        </patternFill>
      </fill>
      <alignment horizontal="general"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theme="1" tint="0.499984740745262"/>
        <name val="Calibri"/>
        <scheme val="minor"/>
      </font>
      <numFmt numFmtId="0" formatCode="General"/>
      <fill>
        <patternFill patternType="none">
          <fgColor indexed="64"/>
          <bgColor auto="1"/>
        </patternFill>
      </fill>
      <border diagonalUp="0" diagonalDown="0" outline="0">
        <left/>
        <right/>
        <top style="thin">
          <color theme="0"/>
        </top>
        <bottom style="thin">
          <color theme="0"/>
        </bottom>
      </border>
    </dxf>
    <dxf>
      <font>
        <b val="0"/>
        <i val="0"/>
        <strike val="0"/>
        <condense val="0"/>
        <extend val="0"/>
        <outline val="0"/>
        <shadow val="0"/>
        <u val="none"/>
        <vertAlign val="baseline"/>
        <sz val="11"/>
        <color theme="1" tint="0.14993743705557422"/>
        <name val="Calibri"/>
        <family val="2"/>
        <scheme val="minor"/>
      </font>
      <numFmt numFmtId="170" formatCode="#,##0_ ;[Red]\-#,##0\ "/>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499984740745262"/>
        <name val="Calibri"/>
        <scheme val="minor"/>
      </font>
      <numFmt numFmtId="170" formatCode="#,##0_ ;[Red]\-#,##0\ "/>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Calibri"/>
        <family val="2"/>
        <scheme val="minor"/>
      </font>
      <numFmt numFmtId="170" formatCode="#,##0_ ;[Red]\-#,##0\ "/>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499984740745262"/>
        <name val="Calibri"/>
        <scheme val="minor"/>
      </font>
      <numFmt numFmtId="170" formatCode="#,##0_ ;[Red]\-#,##0\ "/>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Calibri"/>
        <family val="2"/>
        <scheme val="minor"/>
      </font>
      <numFmt numFmtId="170" formatCode="#,##0_ ;[Red]\-#,##0\ "/>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499984740745262"/>
        <name val="Calibri"/>
        <scheme val="minor"/>
      </font>
      <numFmt numFmtId="170" formatCode="#,##0_ ;[Red]\-#,##0\ "/>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Calibri"/>
        <family val="2"/>
        <scheme val="minor"/>
      </font>
      <numFmt numFmtId="170" formatCode="#,##0_ ;[Red]\-#,##0\ "/>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499984740745262"/>
        <name val="Calibri"/>
        <scheme val="minor"/>
      </font>
      <numFmt numFmtId="170" formatCode="#,##0_ ;[Red]\-#,##0\ "/>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Calibri"/>
        <family val="2"/>
        <scheme val="minor"/>
      </font>
      <numFmt numFmtId="170" formatCode="#,##0_ ;[Red]\-#,##0\ "/>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499984740745262"/>
        <name val="Calibri"/>
        <scheme val="minor"/>
      </font>
      <numFmt numFmtId="170" formatCode="#,##0_ ;[Red]\-#,##0\ "/>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Calibri"/>
        <family val="2"/>
        <scheme val="minor"/>
      </font>
      <numFmt numFmtId="170" formatCode="#,##0_ ;[Red]\-#,##0\ "/>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499984740745262"/>
        <name val="Calibri"/>
        <scheme val="minor"/>
      </font>
      <numFmt numFmtId="170" formatCode="#,##0_ ;[Red]\-#,##0\ "/>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Calibri"/>
        <family val="2"/>
        <scheme val="minor"/>
      </font>
      <numFmt numFmtId="170" formatCode="#,##0_ ;[Red]\-#,##0\ "/>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499984740745262"/>
        <name val="Calibri"/>
        <scheme val="minor"/>
      </font>
      <numFmt numFmtId="170" formatCode="#,##0_ ;[Red]\-#,##0\ "/>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Calibri"/>
        <family val="2"/>
        <scheme val="minor"/>
      </font>
      <numFmt numFmtId="170" formatCode="#,##0_ ;[Red]\-#,##0\ "/>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499984740745262"/>
        <name val="Calibri"/>
        <scheme val="minor"/>
      </font>
      <numFmt numFmtId="170" formatCode="#,##0_ ;[Red]\-#,##0\ "/>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Calibri"/>
        <family val="2"/>
        <scheme val="minor"/>
      </font>
      <numFmt numFmtId="170" formatCode="#,##0_ ;[Red]\-#,##0\ "/>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499984740745262"/>
        <name val="Calibri"/>
        <scheme val="minor"/>
      </font>
      <numFmt numFmtId="170" formatCode="#,##0_ ;[Red]\-#,##0\ "/>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Calibri"/>
        <family val="2"/>
        <scheme val="minor"/>
      </font>
      <numFmt numFmtId="170" formatCode="#,##0_ ;[Red]\-#,##0\ "/>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499984740745262"/>
        <name val="Calibri"/>
        <scheme val="minor"/>
      </font>
      <numFmt numFmtId="170" formatCode="#,##0_ ;[Red]\-#,##0\ "/>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Calibri"/>
        <family val="2"/>
        <scheme val="minor"/>
      </font>
      <numFmt numFmtId="170" formatCode="#,##0_ ;[Red]\-#,##0\ "/>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499984740745262"/>
        <name val="Calibri"/>
        <scheme val="minor"/>
      </font>
      <numFmt numFmtId="170" formatCode="#,##0_ ;[Red]\-#,##0\ "/>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Calibri"/>
        <family val="2"/>
        <scheme val="minor"/>
      </font>
      <numFmt numFmtId="170" formatCode="#,##0_ ;[Red]\-#,##0\ "/>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499984740745262"/>
        <name val="Calibri"/>
        <scheme val="minor"/>
      </font>
      <numFmt numFmtId="170" formatCode="#,##0_ ;[Red]\-#,##0\ "/>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Calibri"/>
        <family val="2"/>
        <scheme val="minor"/>
      </font>
      <numFmt numFmtId="170" formatCode="#,##0_ ;[Red]\-#,##0\ "/>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499984740745262"/>
        <name val="Calibri"/>
        <scheme val="minor"/>
      </font>
      <numFmt numFmtId="170" formatCode="#,##0_ ;[Red]\-#,##0\ "/>
      <alignment horizontal="right" vertical="center" textRotation="0" wrapText="0" indent="0" justifyLastLine="0" shrinkToFit="0" readingOrder="0"/>
    </dxf>
    <dxf>
      <fill>
        <patternFill patternType="solid">
          <fgColor indexed="64"/>
          <bgColor theme="0"/>
        </patternFill>
      </fill>
      <border diagonalUp="0" diagonalDown="0" outline="0">
        <left/>
        <right/>
        <top style="thin">
          <color theme="0"/>
        </top>
        <bottom style="thin">
          <color theme="0"/>
        </bottom>
      </border>
    </dxf>
    <dxf>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font>
        <b val="0"/>
        <i val="0"/>
        <strike val="0"/>
        <condense val="0"/>
        <extend val="0"/>
        <outline val="0"/>
        <shadow val="0"/>
        <u val="none"/>
        <vertAlign val="baseline"/>
        <sz val="11"/>
        <color theme="1" tint="0.14993743705557422"/>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sz val="11"/>
        <color theme="1" tint="0.34998626667073579"/>
        <name val="Calibri"/>
        <scheme val="minor"/>
      </font>
      <alignment horizontal="left" vertical="center" textRotation="0" wrapText="0" indent="1" justifyLastLine="0" shrinkToFit="0" readingOrder="0"/>
    </dxf>
    <dxf>
      <alignment horizontal="left" vertical="bottom" textRotation="0" wrapText="0" indent="1" justifyLastLine="0" shrinkToFit="0" readingOrder="0"/>
    </dxf>
    <dxf>
      <font>
        <b val="0"/>
        <i val="0"/>
        <strike val="0"/>
        <condense val="0"/>
        <extend val="0"/>
        <outline val="0"/>
        <shadow val="0"/>
        <u val="none"/>
        <vertAlign val="baseline"/>
        <sz val="10"/>
        <color theme="1" tint="0.14996795556505021"/>
        <name val="Calibri"/>
        <family val="2"/>
        <scheme val="minor"/>
      </font>
      <numFmt numFmtId="0" formatCode="General"/>
      <fill>
        <patternFill patternType="none">
          <fgColor indexed="64"/>
          <bgColor indexed="65"/>
        </patternFill>
      </fill>
      <alignment horizontal="general" vertical="center" textRotation="0" wrapText="0" indent="0" justifyLastLine="0" shrinkToFit="0" readingOrder="0"/>
    </dxf>
    <dxf>
      <numFmt numFmtId="0" formatCode="General"/>
    </dxf>
    <dxf>
      <numFmt numFmtId="170" formatCode="#,##0_ ;[Red]\-#,##0\ "/>
    </dxf>
    <dxf>
      <font>
        <strike val="0"/>
        <outline val="0"/>
        <shadow val="0"/>
        <u val="none"/>
        <vertAlign val="baseline"/>
        <sz val="11"/>
        <color theme="1" tint="0.34998626667073579"/>
        <name val="Calibri"/>
        <scheme val="minor"/>
      </font>
      <numFmt numFmtId="170" formatCode="#,##0_ ;[Red]\-#,##0\ "/>
    </dxf>
    <dxf>
      <fill>
        <patternFill patternType="solid">
          <fgColor indexed="64"/>
          <bgColor theme="0"/>
        </patternFill>
      </fill>
      <border diagonalUp="0" diagonalDown="0">
        <left/>
        <right/>
        <top style="thin">
          <color theme="0"/>
        </top>
        <bottom style="thin">
          <color theme="0"/>
        </bottom>
        <vertical/>
        <horizontal/>
      </border>
    </dxf>
    <dxf>
      <font>
        <b val="0"/>
        <i val="0"/>
        <strike val="0"/>
        <condense val="0"/>
        <extend val="0"/>
        <outline val="0"/>
        <shadow val="0"/>
        <u val="none"/>
        <vertAlign val="baseline"/>
        <sz val="10"/>
        <color theme="1" tint="0.499984740745262"/>
        <name val="Calibri"/>
        <scheme val="minor"/>
      </font>
      <numFmt numFmtId="0" formatCode="General"/>
      <fill>
        <patternFill patternType="none">
          <fgColor indexed="64"/>
          <bgColor auto="1"/>
        </patternFill>
      </fill>
      <border diagonalUp="0" diagonalDown="0" outline="0">
        <left/>
        <right/>
        <top style="thin">
          <color theme="0"/>
        </top>
        <bottom style="thin">
          <color theme="0"/>
        </bottom>
      </border>
    </dxf>
    <dxf>
      <numFmt numFmtId="170" formatCode="#,##0_ ;[Red]\-#,##0\ "/>
    </dxf>
    <dxf>
      <numFmt numFmtId="170" formatCode="#,##0_ ;[Red]\-#,##0\ "/>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fill>
        <patternFill patternType="solid">
          <fgColor indexed="64"/>
          <bgColor theme="0"/>
        </patternFill>
      </fill>
      <border diagonalUp="0" diagonalDown="0" outline="0">
        <left/>
        <right/>
        <top style="thin">
          <color theme="0"/>
        </top>
        <bottom style="thin">
          <color theme="0"/>
        </bottom>
      </border>
    </dxf>
    <dxf>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font>
        <b val="0"/>
        <i val="0"/>
        <strike val="0"/>
        <condense val="0"/>
        <extend val="0"/>
        <outline val="0"/>
        <shadow val="0"/>
        <u val="none"/>
        <vertAlign val="baseline"/>
        <sz val="10"/>
        <color theme="1" tint="0.1499679555650502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sz val="11"/>
        <color theme="1" tint="0.34998626667073579"/>
        <name val="Calibri"/>
        <scheme val="minor"/>
      </font>
      <alignment horizontal="left" vertical="center" textRotation="0" wrapText="0" indent="1" justifyLastLine="0" shrinkToFit="0" readingOrder="0"/>
    </dxf>
    <dxf>
      <alignment horizontal="left" vertical="bottom" textRotation="0" wrapText="0" indent="1"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dxf>
    <dxf>
      <numFmt numFmtId="0" formatCode="General"/>
      <fill>
        <patternFill patternType="solid">
          <fgColor indexed="64"/>
          <bgColor theme="0"/>
        </patternFill>
      </fill>
      <border diagonalUp="0" diagonalDown="0" outline="0">
        <left/>
        <right/>
        <top style="thin">
          <color theme="0"/>
        </top>
        <bottom style="thin">
          <color theme="0"/>
        </bottom>
      </border>
    </dxf>
    <dxf>
      <font>
        <strike val="0"/>
        <outline val="0"/>
        <shadow val="0"/>
        <u val="none"/>
        <vertAlign val="baseline"/>
        <sz val="10"/>
        <color theme="1" tint="0.499984740745262"/>
        <name val="Calibri"/>
        <scheme val="minor"/>
      </font>
      <numFmt numFmtId="0" formatCode="General"/>
      <fill>
        <patternFill>
          <fgColor indexed="64"/>
          <bgColor theme="0"/>
        </patternFill>
      </fill>
      <border diagonalUp="0" diagonalDown="0" outline="0">
        <left/>
        <right/>
        <top style="thin">
          <color theme="0"/>
        </top>
        <bottom style="thin">
          <color theme="0"/>
        </bottom>
      </border>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numFmt numFmtId="170" formatCode="#,##0_ ;[Red]\-#,##0\ "/>
    </dxf>
    <dxf>
      <font>
        <strike val="0"/>
        <outline val="0"/>
        <shadow val="0"/>
        <u val="none"/>
        <vertAlign val="baseline"/>
        <sz val="11"/>
        <color theme="1" tint="0.34998626667073579"/>
        <name val="Calibri"/>
        <scheme val="minor"/>
      </font>
      <numFmt numFmtId="170" formatCode="#,##0_ ;[Red]\-#,##0\ "/>
      <alignment horizontal="right" vertical="center" textRotation="0" wrapText="0" indent="0" justifyLastLine="0" shrinkToFit="0" readingOrder="0"/>
    </dxf>
    <dxf>
      <fill>
        <patternFill patternType="solid">
          <fgColor indexed="64"/>
          <bgColor theme="0"/>
        </patternFill>
      </fill>
      <border diagonalUp="0" diagonalDown="0" outline="0">
        <left/>
        <right/>
        <top/>
        <bottom style="thick">
          <color theme="0"/>
        </bottom>
      </border>
    </dxf>
    <dxf>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left" vertical="center" textRotation="0" wrapText="0" indent="1" justifyLastLine="0" shrinkToFit="0" readingOrder="0"/>
    </dxf>
    <dxf>
      <font>
        <strike val="0"/>
        <outline val="0"/>
        <shadow val="0"/>
        <u val="none"/>
        <vertAlign val="baseline"/>
        <sz val="11"/>
        <color theme="1" tint="0.34998626667073579"/>
        <name val="Calibri"/>
        <scheme val="minor"/>
      </font>
      <numFmt numFmtId="0" formatCode="General"/>
      <alignment horizontal="left" vertical="center" textRotation="0" wrapText="0" indent="1" justifyLastLine="0" shrinkToFit="0" readingOrder="0"/>
    </dxf>
    <dxf>
      <alignment horizontal="left" vertical="bottom" textRotation="0" wrapText="0" indent="1" justifyLastLine="0" shrinkToFit="0" readingOrder="0"/>
    </dxf>
    <dxf>
      <fill>
        <patternFill patternType="none">
          <bgColor auto="1"/>
        </patternFill>
      </fill>
      <border>
        <vertical/>
        <horizontal/>
      </border>
    </dxf>
    <dxf>
      <font>
        <color theme="1" tint="0.14996795556505021"/>
      </font>
    </dxf>
    <dxf>
      <border diagonalUp="0" diagonalDown="0">
        <left style="dotted">
          <color theme="1" tint="0.34998626667073579"/>
        </left>
        <right style="dotted">
          <color theme="1" tint="0.34998626667073579"/>
        </right>
        <top style="thin">
          <color theme="1" tint="0.34998626667073579"/>
        </top>
        <bottom style="dotted">
          <color theme="1" tint="0.34998626667073579"/>
        </bottom>
        <vertical/>
        <horizontal/>
      </border>
    </dxf>
    <dxf>
      <font>
        <b val="0"/>
        <i val="0"/>
        <color theme="1" tint="0.34998626667073579"/>
      </font>
    </dxf>
    <dxf>
      <font>
        <b val="0"/>
        <i val="0"/>
        <color theme="1" tint="0.14996795556505021"/>
      </font>
      <fill>
        <patternFill patternType="solid">
          <bgColor theme="4" tint="0.79998168889431442"/>
        </patternFill>
      </fill>
      <border>
        <top/>
        <bottom style="medium">
          <color theme="4" tint="-0.24994659260841701"/>
        </bottom>
      </border>
    </dxf>
    <dxf>
      <font>
        <b val="0"/>
        <i val="0"/>
        <color theme="1" tint="0.14996795556505021"/>
      </font>
    </dxf>
    <dxf>
      <font>
        <color theme="1" tint="0.34998626667073579"/>
      </font>
      <border>
        <left/>
        <right style="thin">
          <color theme="1" tint="0.34998626667073579"/>
        </right>
        <top style="thin">
          <color theme="1" tint="0.34998626667073579"/>
        </top>
        <bottom style="thin">
          <color theme="1" tint="0.34998626667073579"/>
        </bottom>
        <vertical style="dashed">
          <color theme="1" tint="0.34998626667073579"/>
        </vertical>
        <horizontal style="thin">
          <color theme="1" tint="0.34998626667073579"/>
        </horizontal>
      </border>
    </dxf>
  </dxfs>
  <tableStyles count="1" defaultPivotStyle="PivotStyleLight16">
    <tableStyle name="Bargeldeingänge" pivot="0" count="7" xr9:uid="{00000000-0011-0000-FFFF-FFFF00000000}">
      <tableStyleElement type="wholeTable" dxfId="124"/>
      <tableStyleElement type="headerRow" dxfId="123"/>
      <tableStyleElement type="totalRow" dxfId="122"/>
      <tableStyleElement type="firstColumn" dxfId="121"/>
      <tableStyleElement type="lastColumn" dxfId="120"/>
      <tableStyleElement type="firstTotalCell" dxfId="119"/>
      <tableStyleElement type="lastTotalCell" dxfId="1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0000000}" name="BargeldEingänge" displayName="BargeldEingänge" ref="B8:S11" headerRowCount="0" totalsRowCount="1">
  <tableColumns count="18">
    <tableColumn id="1" xr3:uid="{00000000-0010-0000-0000-000001000000}" name="Einträge" totalsRowLabel="Ergebnis" headerRowDxfId="117" dataDxfId="116" totalsRowDxfId="115"/>
    <tableColumn id="17" xr3:uid="{00000000-0010-0000-0000-000011000000}" name="Spalte2" headerRowDxfId="114" dataDxfId="113" totalsRowDxfId="112"/>
    <tableColumn id="2" xr3:uid="{00000000-0010-0000-0000-000002000000}" name="Zeitraum 0" totalsRowFunction="sum" dataDxfId="111" totalsRowDxfId="110"/>
    <tableColumn id="3" xr3:uid="{00000000-0010-0000-0000-000003000000}" name="Zeitraum 1" totalsRowFunction="sum" dataDxfId="109" totalsRowDxfId="108"/>
    <tableColumn id="4" xr3:uid="{00000000-0010-0000-0000-000004000000}" name="Zeitraum 2" totalsRowFunction="sum" dataDxfId="107" totalsRowDxfId="106"/>
    <tableColumn id="5" xr3:uid="{00000000-0010-0000-0000-000005000000}" name="Zeitraum 3" totalsRowFunction="sum" dataDxfId="105" totalsRowDxfId="104"/>
    <tableColumn id="6" xr3:uid="{00000000-0010-0000-0000-000006000000}" name="Zeitraum 4" totalsRowFunction="sum" dataDxfId="103" totalsRowDxfId="102"/>
    <tableColumn id="7" xr3:uid="{00000000-0010-0000-0000-000007000000}" name="Zeitraum 5" totalsRowFunction="sum" dataDxfId="101" totalsRowDxfId="100"/>
    <tableColumn id="8" xr3:uid="{00000000-0010-0000-0000-000008000000}" name="Zeitraum 6" totalsRowFunction="sum" dataDxfId="99" totalsRowDxfId="98"/>
    <tableColumn id="9" xr3:uid="{00000000-0010-0000-0000-000009000000}" name="Zeitraum 7" totalsRowFunction="sum" dataDxfId="97" totalsRowDxfId="96"/>
    <tableColumn id="10" xr3:uid="{00000000-0010-0000-0000-00000A000000}" name="Zeitraum 8" totalsRowFunction="sum" dataDxfId="95" totalsRowDxfId="94"/>
    <tableColumn id="11" xr3:uid="{00000000-0010-0000-0000-00000B000000}" name="Zeitraum 9" totalsRowFunction="sum" dataDxfId="93" totalsRowDxfId="92"/>
    <tableColumn id="12" xr3:uid="{00000000-0010-0000-0000-00000C000000}" name="Zeitraum 10" totalsRowFunction="sum" dataDxfId="91" totalsRowDxfId="90"/>
    <tableColumn id="13" xr3:uid="{00000000-0010-0000-0000-00000D000000}" name="Zeitraum 11" totalsRowFunction="sum" dataDxfId="89" totalsRowDxfId="88"/>
    <tableColumn id="14" xr3:uid="{00000000-0010-0000-0000-00000E000000}" name="Zeitraum 12" totalsRowFunction="sum" dataDxfId="87" totalsRowDxfId="86"/>
    <tableColumn id="18" xr3:uid="{00000000-0010-0000-0000-000012000000}" name="Spalte3" dataDxfId="85" totalsRowDxfId="84"/>
    <tableColumn id="15" xr3:uid="{00000000-0010-0000-0000-00000F000000}" name="Ergebnis" totalsRowFunction="sum" dataDxfId="83" totalsRowDxfId="82">
      <calculatedColumnFormula>SUM(BargeldEingänge[[#This Row],[Zeitraum 0]:[Zeitraum 12]])</calculatedColumnFormula>
    </tableColumn>
    <tableColumn id="16" xr3:uid="{00000000-0010-0000-0000-000010000000}" name="Spalte1"/>
  </tableColumns>
  <tableStyleInfo name="Bargeldeingänge" showFirstColumn="1" showLastColumn="1" showRowStripes="0" showColumnStripes="0"/>
  <extLst>
    <ext xmlns:x14="http://schemas.microsoft.com/office/spreadsheetml/2009/9/main" uri="{504A1905-F514-4f6f-8877-14C23A59335A}">
      <x14:table altTextSummary="Bargeldeingänge für 12 Monate, beginnend mit dem ersten Monat des Geschäftsjahrs, zusammen mit berechneter Gesamtsumm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1000000}" name="Barauszahlungen" displayName="Barauszahlungen" ref="B6:S27" headerRowCount="0" totalsRowCount="1">
  <tableColumns count="18">
    <tableColumn id="1" xr3:uid="{00000000-0010-0000-0100-000001000000}" name="Einträge" totalsRowLabel="Ergebnis" headerRowDxfId="81" dataDxfId="80" totalsRowDxfId="79"/>
    <tableColumn id="17" xr3:uid="{00000000-0010-0000-0100-000011000000}" name="Spalte2" headerRowDxfId="78" dataDxfId="77" totalsRowDxfId="76"/>
    <tableColumn id="2" xr3:uid="{00000000-0010-0000-0100-000002000000}" name="Zeitraum 0" totalsRowFunction="sum" dataDxfId="75" totalsRowDxfId="74"/>
    <tableColumn id="3" xr3:uid="{00000000-0010-0000-0100-000003000000}" name="Zeitraum 1" totalsRowFunction="sum" dataDxfId="73" totalsRowDxfId="72"/>
    <tableColumn id="4" xr3:uid="{00000000-0010-0000-0100-000004000000}" name="Zeitraum 2" totalsRowFunction="sum" dataDxfId="71" totalsRowDxfId="70"/>
    <tableColumn id="5" xr3:uid="{00000000-0010-0000-0100-000005000000}" name="Zeitraum 3" totalsRowFunction="sum" dataDxfId="69" totalsRowDxfId="68"/>
    <tableColumn id="6" xr3:uid="{00000000-0010-0000-0100-000006000000}" name="Zeitraum 4" totalsRowFunction="sum" dataDxfId="67" totalsRowDxfId="66"/>
    <tableColumn id="7" xr3:uid="{00000000-0010-0000-0100-000007000000}" name="Zeitraum 5" totalsRowFunction="sum" dataDxfId="65" totalsRowDxfId="64"/>
    <tableColumn id="8" xr3:uid="{00000000-0010-0000-0100-000008000000}" name="Zeitraum 6" totalsRowFunction="sum" dataDxfId="63" totalsRowDxfId="62"/>
    <tableColumn id="9" xr3:uid="{00000000-0010-0000-0100-000009000000}" name="Zeitraum 7" totalsRowFunction="sum" dataDxfId="61" totalsRowDxfId="60"/>
    <tableColumn id="10" xr3:uid="{00000000-0010-0000-0100-00000A000000}" name="Zeitraum 8" totalsRowFunction="sum" dataDxfId="59" totalsRowDxfId="58"/>
    <tableColumn id="11" xr3:uid="{00000000-0010-0000-0100-00000B000000}" name="Zeitraum 9" totalsRowFunction="sum" dataDxfId="57" totalsRowDxfId="56"/>
    <tableColumn id="12" xr3:uid="{00000000-0010-0000-0100-00000C000000}" name="Zeitraum 10" totalsRowFunction="sum" dataDxfId="55" totalsRowDxfId="54"/>
    <tableColumn id="13" xr3:uid="{00000000-0010-0000-0100-00000D000000}" name="Zeitraum 11" totalsRowFunction="sum" dataDxfId="53" totalsRowDxfId="52"/>
    <tableColumn id="14" xr3:uid="{00000000-0010-0000-0100-00000E000000}" name="Zeitraum 12" totalsRowFunction="sum" dataDxfId="51" totalsRowDxfId="50"/>
    <tableColumn id="18" xr3:uid="{00000000-0010-0000-0100-000012000000}" name="Spalte3" dataDxfId="49" totalsRowDxfId="48"/>
    <tableColumn id="15" xr3:uid="{00000000-0010-0000-0100-00000F000000}" name="Ergebnis" totalsRowFunction="sum" dataDxfId="47" totalsRowDxfId="46">
      <calculatedColumnFormula>SUM(Barauszahlungen[[#This Row],[Zeitraum 0]:[Zeitraum 12]])</calculatedColumnFormula>
    </tableColumn>
    <tableColumn id="16" xr3:uid="{00000000-0010-0000-0100-000010000000}" name="Spalte1" dataDxfId="45" totalsRowDxfId="44"/>
  </tableColumns>
  <tableStyleInfo name="Bargeldeingänge" showFirstColumn="1" showLastColumn="1" showRowStripes="0" showColumnStripes="0"/>
  <extLst>
    <ext xmlns:x14="http://schemas.microsoft.com/office/spreadsheetml/2009/9/main" uri="{504A1905-F514-4f6f-8877-14C23A59335A}">
      <x14:table altTextSummary="Barauszahlungen für 12 Monate, beginnend mit dem ersten Monat des Geschäftsjahrs, zusammen mit berechneter Gesamtsumm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2000000}" name="BarZahlungen" displayName="BarZahlungen" ref="B6:S11" headerRowCount="0" totalsRowCount="1">
  <tableColumns count="18">
    <tableColumn id="1" xr3:uid="{00000000-0010-0000-0200-000001000000}" name="Einträge" totalsRowLabel="Ergebnis" headerRowDxfId="43" dataDxfId="42" totalsRowDxfId="41"/>
    <tableColumn id="17" xr3:uid="{00000000-0010-0000-0200-000011000000}" name="Spalte2" headerRowDxfId="40" dataDxfId="39" totalsRowDxfId="38"/>
    <tableColumn id="2" xr3:uid="{00000000-0010-0000-0200-000002000000}" name="Zeitraum 0" totalsRowFunction="sum" dataDxfId="37" totalsRowDxfId="36"/>
    <tableColumn id="3" xr3:uid="{00000000-0010-0000-0200-000003000000}" name="Zeitraum 1" totalsRowFunction="sum" dataDxfId="35" totalsRowDxfId="34"/>
    <tableColumn id="4" xr3:uid="{00000000-0010-0000-0200-000004000000}" name="Zeitraum 2" totalsRowFunction="sum" dataDxfId="33" totalsRowDxfId="32"/>
    <tableColumn id="5" xr3:uid="{00000000-0010-0000-0200-000005000000}" name="Zeitraum 3" totalsRowFunction="sum" dataDxfId="31" totalsRowDxfId="30"/>
    <tableColumn id="6" xr3:uid="{00000000-0010-0000-0200-000006000000}" name="Zeitraum 4" totalsRowFunction="sum" dataDxfId="29" totalsRowDxfId="28"/>
    <tableColumn id="7" xr3:uid="{00000000-0010-0000-0200-000007000000}" name="Zeitraum 5" totalsRowFunction="sum" dataDxfId="27" totalsRowDxfId="26"/>
    <tableColumn id="8" xr3:uid="{00000000-0010-0000-0200-000008000000}" name="Zeitraum 6" totalsRowFunction="sum" dataDxfId="25" totalsRowDxfId="24"/>
    <tableColumn id="9" xr3:uid="{00000000-0010-0000-0200-000009000000}" name="Zeitraum 7" totalsRowFunction="sum" dataDxfId="23" totalsRowDxfId="22"/>
    <tableColumn id="10" xr3:uid="{00000000-0010-0000-0200-00000A000000}" name="Zeitraum 8" totalsRowFunction="sum" dataDxfId="21" totalsRowDxfId="20"/>
    <tableColumn id="11" xr3:uid="{00000000-0010-0000-0200-00000B000000}" name="Zeitraum 9" totalsRowFunction="sum" dataDxfId="19" totalsRowDxfId="18"/>
    <tableColumn id="12" xr3:uid="{00000000-0010-0000-0200-00000C000000}" name="Zeitraum 10" totalsRowFunction="sum" dataDxfId="17" totalsRowDxfId="16"/>
    <tableColumn id="13" xr3:uid="{00000000-0010-0000-0200-00000D000000}" name="Zeitraum 11" totalsRowFunction="sum" dataDxfId="15" totalsRowDxfId="14"/>
    <tableColumn id="14" xr3:uid="{00000000-0010-0000-0200-00000E000000}" name="Zeitraum 12" totalsRowFunction="sum" dataDxfId="13" totalsRowDxfId="12"/>
    <tableColumn id="18" xr3:uid="{00000000-0010-0000-0200-000012000000}" name="Spalte3" dataDxfId="11" totalsRowDxfId="10"/>
    <tableColumn id="15" xr3:uid="{00000000-0010-0000-0200-00000F000000}" name="Ergebnis" totalsRowFunction="sum" dataDxfId="9" totalsRowDxfId="8">
      <calculatedColumnFormula>SUM(BarZahlungen[[#This Row],[Zeitraum 0]:[Zeitraum 12]])</calculatedColumnFormula>
    </tableColumn>
    <tableColumn id="16" xr3:uid="{00000000-0010-0000-0200-000010000000}" name="Spalte1" dataDxfId="7" totalsRowDxfId="6"/>
  </tableColumns>
  <tableStyleInfo name="Bargeldeingänge" showFirstColumn="1" showLastColumn="1" showRowStripes="0" showColumnStripes="0"/>
  <extLst>
    <ext xmlns:x14="http://schemas.microsoft.com/office/spreadsheetml/2009/9/main" uri="{504A1905-F514-4f6f-8877-14C23A59335A}">
      <x14:table altTextSummary="Bargeldeingänge (nicht GuV) für 12 Monate, beginnend mit dem ersten Monat des Geschäftsjahrs, zusammen mit berechneter Gesamtsumme"/>
    </ext>
  </extLst>
</table>
</file>

<file path=xl/theme/theme1.xml><?xml version="1.0" encoding="utf-8"?>
<a:theme xmlns:a="http://schemas.openxmlformats.org/drawingml/2006/main" name="Office Theme">
  <a:themeElements>
    <a:clrScheme name="Cash Flow Statement">
      <a:dk1>
        <a:sysClr val="windowText" lastClr="000000"/>
      </a:dk1>
      <a:lt1>
        <a:sysClr val="window" lastClr="FFFFFF"/>
      </a:lt1>
      <a:dk2>
        <a:srgbClr val="313F55"/>
      </a:dk2>
      <a:lt2>
        <a:srgbClr val="F2F2F2"/>
      </a:lt2>
      <a:accent1>
        <a:srgbClr val="308DA2"/>
      </a:accent1>
      <a:accent2>
        <a:srgbClr val="EB7A20"/>
      </a:accent2>
      <a:accent3>
        <a:srgbClr val="009D00"/>
      </a:accent3>
      <a:accent4>
        <a:srgbClr val="9D4CA4"/>
      </a:accent4>
      <a:accent5>
        <a:srgbClr val="FFC000"/>
      </a:accent5>
      <a:accent6>
        <a:srgbClr val="DC3220"/>
      </a:accent6>
      <a:hlink>
        <a:srgbClr val="1AA2B5"/>
      </a:hlink>
      <a:folHlink>
        <a:srgbClr val="9D4CA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S14"/>
  <sheetViews>
    <sheetView showGridLines="0" tabSelected="1" zoomScaleNormal="100" workbookViewId="0">
      <pane ySplit="4" topLeftCell="A5" activePane="bottomLeft" state="frozen"/>
      <selection activeCell="D4" sqref="D4"/>
      <selection pane="bottomLeft"/>
    </sheetView>
  </sheetViews>
  <sheetFormatPr baseColWidth="10" defaultColWidth="9.140625" defaultRowHeight="17.25" customHeight="1" x14ac:dyDescent="0.25"/>
  <cols>
    <col min="1" max="1" width="2.5703125" customWidth="1"/>
    <col min="2" max="2" width="46.42578125" customWidth="1"/>
    <col min="3" max="3" width="3" customWidth="1"/>
    <col min="4" max="4" width="11.42578125" customWidth="1"/>
    <col min="5" max="16" width="12.28515625" customWidth="1"/>
    <col min="17" max="17" width="3" style="16" customWidth="1"/>
    <col min="18" max="18" width="19" customWidth="1"/>
  </cols>
  <sheetData>
    <row r="1" spans="2:19" ht="42" customHeight="1" thickBot="1" x14ac:dyDescent="0.6">
      <c r="B1" s="59" t="s">
        <v>0</v>
      </c>
      <c r="C1" s="59"/>
      <c r="D1" s="59"/>
      <c r="E1" s="59"/>
      <c r="F1" s="59"/>
      <c r="G1" s="59"/>
      <c r="H1" s="59"/>
      <c r="I1" s="59"/>
      <c r="J1" s="59"/>
      <c r="K1" s="59"/>
      <c r="L1" s="59"/>
      <c r="M1" s="59"/>
      <c r="N1" s="59"/>
      <c r="O1" s="59"/>
      <c r="P1" s="59"/>
      <c r="Q1" s="59"/>
      <c r="R1" s="59"/>
      <c r="S1" s="59"/>
    </row>
    <row r="2" spans="2:19" ht="22.5" customHeight="1" thickTop="1" x14ac:dyDescent="0.25">
      <c r="D2" s="62"/>
      <c r="E2" s="62"/>
      <c r="F2" s="62"/>
      <c r="G2" s="62"/>
      <c r="H2" s="62"/>
      <c r="I2" s="62"/>
      <c r="J2" s="62"/>
      <c r="K2" s="62"/>
      <c r="L2" s="62"/>
      <c r="M2" s="62"/>
      <c r="N2" s="62"/>
      <c r="O2" s="62"/>
      <c r="P2" s="62"/>
      <c r="Q2" s="12"/>
    </row>
    <row r="3" spans="2:19" ht="30" customHeight="1" x14ac:dyDescent="0.3">
      <c r="B3" s="11" t="s">
        <v>1</v>
      </c>
      <c r="D3" s="44" t="s">
        <v>9</v>
      </c>
      <c r="E3" s="10" t="str">
        <f ca="1">UPPER(TEXT(StartdatumGeschäftsjahr,"MMM"))</f>
        <v>JUL</v>
      </c>
      <c r="F3" s="10" t="str">
        <f ca="1">UPPER(TEXT(EOMONTH(StartdatumGeschäftsjahr,1),"MMM"))</f>
        <v>AUG</v>
      </c>
      <c r="G3" s="10" t="str">
        <f ca="1">UPPER(TEXT(EOMONTH(StartdatumGeschäftsjahr,2),"MMM"))</f>
        <v>SEP</v>
      </c>
      <c r="H3" s="10" t="str">
        <f ca="1">UPPER(TEXT(EOMONTH(StartdatumGeschäftsjahr,3),"MMM"))</f>
        <v>OKT</v>
      </c>
      <c r="I3" s="10" t="str">
        <f ca="1">UPPER(TEXT(EOMONTH(StartdatumGeschäftsjahr,4),"MMM"))</f>
        <v>NOV</v>
      </c>
      <c r="J3" s="10" t="str">
        <f ca="1">UPPER(TEXT(EOMONTH(StartdatumGeschäftsjahr,5),"MMM"))</f>
        <v>DEZ</v>
      </c>
      <c r="K3" s="10" t="str">
        <f ca="1">UPPER(TEXT(EOMONTH(StartdatumGeschäftsjahr,6),"MMM"))</f>
        <v>JAN</v>
      </c>
      <c r="L3" s="10" t="str">
        <f ca="1">UPPER(TEXT(EOMONTH(StartdatumGeschäftsjahr,7),"MMM"))</f>
        <v>FEB</v>
      </c>
      <c r="M3" s="10" t="str">
        <f ca="1">UPPER(TEXT(EOMONTH(StartdatumGeschäftsjahr,8),"MMM"))</f>
        <v>MRZ</v>
      </c>
      <c r="N3" s="10" t="str">
        <f ca="1">UPPER(TEXT(EOMONTH(StartdatumGeschäftsjahr,9),"MMM"))</f>
        <v>APR</v>
      </c>
      <c r="O3" s="10" t="str">
        <f ca="1">UPPER(TEXT(EOMONTH(StartdatumGeschäftsjahr,10),"MMM"))</f>
        <v>MAI</v>
      </c>
      <c r="P3" s="10" t="str">
        <f ca="1">UPPER(TEXT(EOMONTH(StartdatumGeschäftsjahr,11),"MMM"))</f>
        <v>JUN</v>
      </c>
      <c r="Q3" s="23"/>
      <c r="R3" s="46" t="s">
        <v>40</v>
      </c>
      <c r="S3" s="61"/>
    </row>
    <row r="4" spans="2:19" s="19" customFormat="1" ht="16.5" customHeight="1" thickBot="1" x14ac:dyDescent="0.3">
      <c r="B4" s="18">
        <f ca="1">DATE(YEAR(TODAY()),7,1)</f>
        <v>43647</v>
      </c>
      <c r="D4" s="45" t="s">
        <v>10</v>
      </c>
      <c r="E4" s="22">
        <f ca="1">StartdatumGeschäftsjahr</f>
        <v>43647</v>
      </c>
      <c r="F4" s="22">
        <f t="shared" ref="F4" ca="1" si="0">EOMONTH(E4,0)+DAY(StartdatumGeschäftsjahr)</f>
        <v>43678</v>
      </c>
      <c r="G4" s="22">
        <f t="shared" ref="G4" ca="1" si="1">EOMONTH(F4,0)+DAY(StartdatumGeschäftsjahr)</f>
        <v>43709</v>
      </c>
      <c r="H4" s="22">
        <f t="shared" ref="H4" ca="1" si="2">EOMONTH(G4,0)+DAY(StartdatumGeschäftsjahr)</f>
        <v>43739</v>
      </c>
      <c r="I4" s="22">
        <f t="shared" ref="I4" ca="1" si="3">EOMONTH(H4,0)+DAY(StartdatumGeschäftsjahr)</f>
        <v>43770</v>
      </c>
      <c r="J4" s="22">
        <f t="shared" ref="J4" ca="1" si="4">EOMONTH(I4,0)+DAY(StartdatumGeschäftsjahr)</f>
        <v>43800</v>
      </c>
      <c r="K4" s="22">
        <f t="shared" ref="K4" ca="1" si="5">EOMONTH(J4,0)+DAY(StartdatumGeschäftsjahr)</f>
        <v>43831</v>
      </c>
      <c r="L4" s="22">
        <f t="shared" ref="L4" ca="1" si="6">EOMONTH(K4,0)+DAY(StartdatumGeschäftsjahr)</f>
        <v>43862</v>
      </c>
      <c r="M4" s="22">
        <f t="shared" ref="M4" ca="1" si="7">EOMONTH(L4,0)+DAY(StartdatumGeschäftsjahr)</f>
        <v>43891</v>
      </c>
      <c r="N4" s="22">
        <f t="shared" ref="N4" ca="1" si="8">EOMONTH(M4,0)+DAY(StartdatumGeschäftsjahr)</f>
        <v>43922</v>
      </c>
      <c r="O4" s="22">
        <f t="shared" ref="O4" ca="1" si="9">EOMONTH(N4,0)+DAY(StartdatumGeschäftsjahr)</f>
        <v>43952</v>
      </c>
      <c r="P4" s="22">
        <f t="shared" ref="P4" ca="1" si="10">EOMONTH(O4,0)+DAY(StartdatumGeschäftsjahr)</f>
        <v>43983</v>
      </c>
      <c r="Q4" s="21"/>
      <c r="R4" s="47" t="s">
        <v>11</v>
      </c>
      <c r="S4" s="61"/>
    </row>
    <row r="5" spans="2:19" s="19" customFormat="1" ht="17.25" customHeight="1" thickTop="1" x14ac:dyDescent="0.25">
      <c r="B5" s="33"/>
      <c r="D5" s="34"/>
      <c r="E5" s="34"/>
      <c r="F5" s="34"/>
      <c r="G5" s="34"/>
      <c r="H5" s="34"/>
      <c r="I5" s="34"/>
      <c r="J5" s="34"/>
      <c r="K5" s="34"/>
      <c r="L5" s="34"/>
      <c r="M5" s="34"/>
      <c r="N5" s="34"/>
      <c r="O5" s="34"/>
      <c r="P5" s="34"/>
      <c r="Q5" s="21"/>
      <c r="R5" s="34"/>
      <c r="S5" s="20"/>
    </row>
    <row r="6" spans="2:19" s="19" customFormat="1" ht="17.25" customHeight="1" thickBot="1" x14ac:dyDescent="0.3">
      <c r="B6" s="41" t="s">
        <v>2</v>
      </c>
      <c r="D6" s="50">
        <v>100</v>
      </c>
      <c r="E6" s="50">
        <f t="shared" ref="E6:P6" si="11">D14</f>
        <v>100</v>
      </c>
      <c r="F6" s="50">
        <f t="shared" si="11"/>
        <v>-175</v>
      </c>
      <c r="G6" s="50">
        <f t="shared" si="11"/>
        <v>-5</v>
      </c>
      <c r="H6" s="50">
        <f t="shared" si="11"/>
        <v>-51</v>
      </c>
      <c r="I6" s="50">
        <f t="shared" si="11"/>
        <v>174</v>
      </c>
      <c r="J6" s="50">
        <f t="shared" si="11"/>
        <v>219</v>
      </c>
      <c r="K6" s="50">
        <f t="shared" si="11"/>
        <v>219</v>
      </c>
      <c r="L6" s="50">
        <f t="shared" si="11"/>
        <v>219</v>
      </c>
      <c r="M6" s="50">
        <f t="shared" si="11"/>
        <v>219</v>
      </c>
      <c r="N6" s="50">
        <f t="shared" si="11"/>
        <v>219</v>
      </c>
      <c r="O6" s="50">
        <f t="shared" si="11"/>
        <v>219</v>
      </c>
      <c r="P6" s="50">
        <f t="shared" si="11"/>
        <v>219</v>
      </c>
      <c r="Q6" s="24"/>
      <c r="R6" s="50">
        <f>P6</f>
        <v>219</v>
      </c>
      <c r="S6" s="25"/>
    </row>
    <row r="7" spans="2:19" s="31" customFormat="1" ht="34.5" customHeight="1" x14ac:dyDescent="0.25">
      <c r="B7" s="30" t="s">
        <v>3</v>
      </c>
      <c r="D7" s="60"/>
      <c r="E7" s="60"/>
      <c r="F7" s="60"/>
      <c r="G7" s="60"/>
      <c r="H7" s="60"/>
      <c r="I7" s="60"/>
      <c r="J7" s="60"/>
      <c r="K7" s="60"/>
      <c r="L7" s="60"/>
      <c r="M7" s="60"/>
      <c r="N7" s="60"/>
      <c r="O7" s="60"/>
      <c r="P7" s="60"/>
      <c r="Q7" s="32"/>
    </row>
    <row r="8" spans="2:19" ht="17.25" customHeight="1" x14ac:dyDescent="0.25">
      <c r="B8" s="42" t="s">
        <v>4</v>
      </c>
      <c r="C8" s="8"/>
      <c r="D8" s="51"/>
      <c r="E8" s="51">
        <v>125</v>
      </c>
      <c r="F8" s="51">
        <v>120</v>
      </c>
      <c r="G8" s="51">
        <v>130</v>
      </c>
      <c r="H8" s="51">
        <v>100</v>
      </c>
      <c r="I8" s="51"/>
      <c r="J8" s="51"/>
      <c r="K8" s="51"/>
      <c r="L8" s="51"/>
      <c r="M8" s="51"/>
      <c r="N8" s="51"/>
      <c r="O8" s="51"/>
      <c r="P8" s="51"/>
      <c r="Q8" s="17"/>
      <c r="R8" s="53">
        <f>SUM(BargeldEingänge[[#This Row],[Zeitraum 0]:[Zeitraum 12]])</f>
        <v>475</v>
      </c>
    </row>
    <row r="9" spans="2:19" ht="17.25" customHeight="1" x14ac:dyDescent="0.25">
      <c r="B9" s="42" t="s">
        <v>5</v>
      </c>
      <c r="C9" s="8"/>
      <c r="D9" s="51"/>
      <c r="E9" s="51"/>
      <c r="F9" s="51"/>
      <c r="G9" s="51"/>
      <c r="H9" s="51">
        <v>75</v>
      </c>
      <c r="I9" s="51">
        <v>45</v>
      </c>
      <c r="J9" s="51"/>
      <c r="K9" s="51"/>
      <c r="L9" s="51"/>
      <c r="M9" s="51"/>
      <c r="N9" s="51"/>
      <c r="O9" s="51"/>
      <c r="P9" s="51"/>
      <c r="Q9" s="17"/>
      <c r="R9" s="53">
        <f>SUM(BargeldEingänge[[#This Row],[Zeitraum 0]:[Zeitraum 12]])</f>
        <v>120</v>
      </c>
    </row>
    <row r="10" spans="2:19" ht="17.25" customHeight="1" x14ac:dyDescent="0.25">
      <c r="B10" s="42" t="s">
        <v>6</v>
      </c>
      <c r="C10" s="9"/>
      <c r="D10" s="51"/>
      <c r="E10" s="51"/>
      <c r="F10" s="51">
        <v>50</v>
      </c>
      <c r="G10" s="51">
        <v>50</v>
      </c>
      <c r="H10" s="51">
        <v>50</v>
      </c>
      <c r="I10" s="51"/>
      <c r="J10" s="51"/>
      <c r="K10" s="51"/>
      <c r="L10" s="51"/>
      <c r="M10" s="51"/>
      <c r="N10" s="51"/>
      <c r="O10" s="51"/>
      <c r="P10" s="51"/>
      <c r="Q10" s="17"/>
      <c r="R10" s="53">
        <f>SUM(BargeldEingänge[[#This Row],[Zeitraum 0]:[Zeitraum 12]])</f>
        <v>150</v>
      </c>
    </row>
    <row r="11" spans="2:19" ht="17.25" customHeight="1" thickBot="1" x14ac:dyDescent="0.3">
      <c r="B11" s="43" t="s">
        <v>40</v>
      </c>
      <c r="C11" s="7"/>
      <c r="D11" s="52">
        <f>SUBTOTAL(109,BargeldEingänge[Zeitraum 0])</f>
        <v>0</v>
      </c>
      <c r="E11" s="52">
        <f>SUBTOTAL(109,BargeldEingänge[Zeitraum 1])</f>
        <v>125</v>
      </c>
      <c r="F11" s="52">
        <f>SUBTOTAL(109,BargeldEingänge[Zeitraum 2])</f>
        <v>170</v>
      </c>
      <c r="G11" s="52">
        <f>SUBTOTAL(109,BargeldEingänge[Zeitraum 3])</f>
        <v>180</v>
      </c>
      <c r="H11" s="52">
        <f>SUBTOTAL(109,BargeldEingänge[Zeitraum 4])</f>
        <v>225</v>
      </c>
      <c r="I11" s="52">
        <f>SUBTOTAL(109,BargeldEingänge[Zeitraum 5])</f>
        <v>45</v>
      </c>
      <c r="J11" s="52">
        <f>SUBTOTAL(109,BargeldEingänge[Zeitraum 6])</f>
        <v>0</v>
      </c>
      <c r="K11" s="52">
        <f>SUBTOTAL(109,BargeldEingänge[Zeitraum 7])</f>
        <v>0</v>
      </c>
      <c r="L11" s="52">
        <f>SUBTOTAL(109,BargeldEingänge[Zeitraum 8])</f>
        <v>0</v>
      </c>
      <c r="M11" s="52">
        <f>SUBTOTAL(109,BargeldEingänge[Zeitraum 9])</f>
        <v>0</v>
      </c>
      <c r="N11" s="52">
        <f>SUBTOTAL(109,BargeldEingänge[Zeitraum 10])</f>
        <v>0</v>
      </c>
      <c r="O11" s="52">
        <f>SUBTOTAL(109,BargeldEingänge[Zeitraum 11])</f>
        <v>0</v>
      </c>
      <c r="P11" s="52">
        <f>SUBTOTAL(109,BargeldEingänge[Zeitraum 12])</f>
        <v>0</v>
      </c>
      <c r="Q11" s="13"/>
      <c r="R11" s="52">
        <f>SUBTOTAL(109,BargeldEingänge[Ergebnis])</f>
        <v>745</v>
      </c>
    </row>
    <row r="12" spans="2:19" ht="17.25" customHeight="1" thickTop="1" thickBot="1" x14ac:dyDescent="0.3">
      <c r="B12" s="38" t="s">
        <v>7</v>
      </c>
      <c r="C12" s="6"/>
      <c r="D12" s="54">
        <f>D6+SUM(BargeldEingänge[Zeitraum 0])</f>
        <v>100</v>
      </c>
      <c r="E12" s="54">
        <f>E6+SUM(BargeldEingänge[Zeitraum 1])</f>
        <v>225</v>
      </c>
      <c r="F12" s="54">
        <f>F6+SUM(BargeldEingänge[Zeitraum 2])</f>
        <v>-5</v>
      </c>
      <c r="G12" s="54">
        <f>G6+SUM(BargeldEingänge[Zeitraum 3])</f>
        <v>175</v>
      </c>
      <c r="H12" s="54">
        <f>H6+SUM(BargeldEingänge[Zeitraum 4])</f>
        <v>174</v>
      </c>
      <c r="I12" s="54">
        <f>I6+SUM(BargeldEingänge[Zeitraum 5])</f>
        <v>219</v>
      </c>
      <c r="J12" s="54">
        <f>J6+SUM(BargeldEingänge[Zeitraum 6])</f>
        <v>219</v>
      </c>
      <c r="K12" s="54">
        <f>K6+SUM(BargeldEingänge[Zeitraum 7])</f>
        <v>219</v>
      </c>
      <c r="L12" s="54">
        <f>L6+SUM(BargeldEingänge[Zeitraum 8])</f>
        <v>219</v>
      </c>
      <c r="M12" s="54">
        <f>M6+SUM(BargeldEingänge[Zeitraum 9])</f>
        <v>219</v>
      </c>
      <c r="N12" s="54">
        <f>N6+SUM(BargeldEingänge[Zeitraum 10])</f>
        <v>219</v>
      </c>
      <c r="O12" s="54">
        <f>O6+SUM(BargeldEingänge[Zeitraum 11])</f>
        <v>219</v>
      </c>
      <c r="P12" s="54">
        <f>P6+SUM(BargeldEingänge[Zeitraum 12])</f>
        <v>219</v>
      </c>
      <c r="Q12" s="28"/>
      <c r="R12" s="54">
        <f>R6+SUM(BargeldEingänge[Ergebnis])</f>
        <v>964</v>
      </c>
      <c r="S12" s="29"/>
    </row>
    <row r="13" spans="2:19" s="4" customFormat="1" ht="17.25" customHeight="1" x14ac:dyDescent="0.25">
      <c r="D13" s="40"/>
      <c r="E13" s="40"/>
      <c r="F13" s="40"/>
      <c r="G13" s="40"/>
      <c r="H13" s="40"/>
      <c r="I13" s="40"/>
      <c r="J13" s="40"/>
      <c r="K13" s="40"/>
      <c r="L13" s="40"/>
      <c r="M13" s="40"/>
      <c r="N13" s="40"/>
      <c r="O13" s="40"/>
      <c r="P13" s="40"/>
      <c r="R13" s="40"/>
      <c r="S13" s="40"/>
    </row>
    <row r="14" spans="2:19" ht="17.25" customHeight="1" thickBot="1" x14ac:dyDescent="0.3">
      <c r="B14" s="38" t="s">
        <v>8</v>
      </c>
      <c r="C14" s="6"/>
      <c r="D14" s="54">
        <f>D12-'Barauszahlungen (nicht GuV)'!D12</f>
        <v>100</v>
      </c>
      <c r="E14" s="54">
        <f>E12-'Barauszahlungen (nicht GuV)'!E12</f>
        <v>-175</v>
      </c>
      <c r="F14" s="54">
        <f>F12-'Barauszahlungen (nicht GuV)'!F12</f>
        <v>-5</v>
      </c>
      <c r="G14" s="54">
        <f>G12-'Barauszahlungen (nicht GuV)'!G12</f>
        <v>-51</v>
      </c>
      <c r="H14" s="54">
        <f>H12-'Barauszahlungen (nicht GuV)'!H12</f>
        <v>174</v>
      </c>
      <c r="I14" s="54">
        <f>I12-'Barauszahlungen (nicht GuV)'!I12</f>
        <v>219</v>
      </c>
      <c r="J14" s="54">
        <f>J12-'Barauszahlungen (nicht GuV)'!J12</f>
        <v>219</v>
      </c>
      <c r="K14" s="54">
        <f>K12-'Barauszahlungen (nicht GuV)'!K12</f>
        <v>219</v>
      </c>
      <c r="L14" s="54">
        <f>L12-'Barauszahlungen (nicht GuV)'!L12</f>
        <v>219</v>
      </c>
      <c r="M14" s="54">
        <f>M12-'Barauszahlungen (nicht GuV)'!M12</f>
        <v>219</v>
      </c>
      <c r="N14" s="54">
        <f>N12-'Barauszahlungen (nicht GuV)'!N12</f>
        <v>219</v>
      </c>
      <c r="O14" s="54">
        <f>O12-'Barauszahlungen (nicht GuV)'!O12</f>
        <v>219</v>
      </c>
      <c r="P14" s="54">
        <f>P12-'Barauszahlungen (nicht GuV)'!P12</f>
        <v>219</v>
      </c>
      <c r="Q14" s="15"/>
      <c r="R14" s="54">
        <f>R12-'Barauszahlungen (nicht GuV)'!R12</f>
        <v>338</v>
      </c>
      <c r="S14" s="27"/>
    </row>
  </sheetData>
  <mergeCells count="4">
    <mergeCell ref="B1:S1"/>
    <mergeCell ref="D7:P7"/>
    <mergeCell ref="S3:S4"/>
    <mergeCell ref="D2:P2"/>
  </mergeCells>
  <conditionalFormatting sqref="D6:P6 R6">
    <cfRule type="expression" dxfId="5" priority="3">
      <formula>D6&lt;0</formula>
    </cfRule>
  </conditionalFormatting>
  <conditionalFormatting sqref="D14:P14 R14">
    <cfRule type="expression" dxfId="4" priority="2">
      <formula>D14&lt;0</formula>
    </cfRule>
  </conditionalFormatting>
  <conditionalFormatting sqref="D12:P12 R12">
    <cfRule type="expression" dxfId="3" priority="1">
      <formula>D12&lt;0</formula>
    </cfRule>
  </conditionalFormatting>
  <dataValidations xWindow="169" yWindow="488" count="18">
    <dataValidation allowBlank="1" showInputMessage="1" showErrorMessage="1" prompt="Erstellen Sie in dieser Arbeitsmappe einen Cashflowauszug. Geben Sie in Zelle B4 das Datum ein, das geschätzte Bargeld-Startkapital in D6 und füllen Sie die Bargeldeingänge-Tabelle ab Zelle B8 auf diesem Arbeitsblatt mit Details." sqref="A1" xr:uid="{00000000-0002-0000-0000-000000000000}"/>
    <dataValidation allowBlank="1" showInputMessage="1" showErrorMessage="1" prompt="Der Titel dieses Arbeitsblatts befindet sich in dieser Zelle, Angaben des geschätzten Vorphasenkapitals in Zelle D3 und D4 und die geschätzte Gesamtposition in R3 und R4." sqref="B1:S1" xr:uid="{00000000-0002-0000-0000-000001000000}"/>
    <dataValidation allowBlank="1" showInputMessage="1" showErrorMessage="1" prompt="Angaben des geschätzten Vorphasenkapitals befinden sich in dieser und der darunterliegenden Zelle." sqref="D3" xr:uid="{00000000-0002-0000-0000-000002000000}"/>
    <dataValidation allowBlank="1" showInputMessage="1" showErrorMessage="1" prompt="Geben Sie das Startdatum des Geschäftsjahrs in die Zelle unten ein. Die Monate werden in den Zellen E3 bis P3 und die Datumsangaben in E4 bis P4 automatisch aktualisiert." sqref="B3" xr:uid="{00000000-0002-0000-0000-000003000000}"/>
    <dataValidation allowBlank="1" showInputMessage="1" showErrorMessage="1" prompt="Geben Sie das Startdatum des Geschäftsjahrs in diese Zelle ein." sqref="B4" xr:uid="{00000000-0002-0000-0000-000004000000}"/>
    <dataValidation allowBlank="1" showInputMessage="1" showErrorMessage="1" prompt="Die automatisch aktualisierten Monate befinden sich in dieser Zelle und den Zellen rechts." sqref="E3" xr:uid="{00000000-0002-0000-0000-000005000000}"/>
    <dataValidation allowBlank="1" showInputMessage="1" showErrorMessage="1" prompt="Die automatisch aktualisierten Tage befinden sich in dieser Zelle und den Zellen rechts." sqref="E4" xr:uid="{00000000-0002-0000-0000-000006000000}"/>
    <dataValidation allowBlank="1" showInputMessage="1" showErrorMessage="1" prompt="Geben Sie den Bargeldbestand des Monatsanfangs für das geschätzte Vorphasenkapital in diese Zelle ein. Die Beträge in den Zellen rechts werden automatisch berechnet." sqref="D6" xr:uid="{00000000-0002-0000-0000-000007000000}"/>
    <dataValidation allowBlank="1" showInputMessage="1" showErrorMessage="1" prompt="Der Bargeldbestand des Monatsanfangs wird automatisch in dieser Zelle und den Zellen rechts berechnet. Das Kennzeichnungssymbol wird für negative Werte automatisch aktualisiert." sqref="E6" xr:uid="{00000000-0002-0000-0000-000008000000}"/>
    <dataValidation allowBlank="1" showInputMessage="1" showErrorMessage="1" prompt="Geben Sie Bargeldeingangsangaben in die Tabellenspalte unten ein oder ändern Sie diese." sqref="B7" xr:uid="{00000000-0002-0000-0000-000009000000}"/>
    <dataValidation allowBlank="1" showInputMessage="1" showErrorMessage="1" prompt="Der Gesamtbargeldbestand vor Auszahlung wird automatisch in dieser Zelle und den Zellen rechts berechnet. Das Kennzeichnungssymbol wird für negative Werte automatisch aktualisiert." sqref="B12" xr:uid="{00000000-0002-0000-0000-00000A000000}"/>
    <dataValidation allowBlank="1" showInputMessage="1" showErrorMessage="1" prompt="Die Liquiditätslage wird jeden Monat am Ende des Monats automatisch in den Zellen rechts berechnet. Das Kennzeichnungssymbol wird für negative Werte automatisch aktualisiert." sqref="B14" xr:uid="{00000000-0002-0000-0000-00000B000000}"/>
    <dataValidation allowBlank="1" showInputMessage="1" showErrorMessage="1" prompt="Die geschätzte Gesamtposition wird in der Zelle unten automatisch aktualisiert." sqref="R4" xr:uid="{00000000-0002-0000-0000-00000C000000}"/>
    <dataValidation allowBlank="1" showInputMessage="1" showErrorMessage="1" prompt="Die geschätzte Gesamtposition wird in dieser Zelle und die Trendlinie in den Zellen rechts automatisch aktualisiert." sqref="R6" xr:uid="{00000000-0002-0000-0000-00000D000000}"/>
    <dataValidation allowBlank="1" showInputMessage="1" showErrorMessage="1" prompt="Geben Sie in die Spalten auf der rechten Seite den Betrag für jeden Monat ein. Der Gesamtbargeldbestand vor Auszahlung und die Liquiditätslage am Ende des Monats werden automatisch in den Zellen unterhalb der Tabelle berechnet." sqref="D7:P7" xr:uid="{00000000-0002-0000-0000-00000E000000}"/>
    <dataValidation allowBlank="1" showInputMessage="1" showErrorMessage="1" prompt="Die geschätzte Gesamtposition wird in den Zellen unten und die Trendlinie in den Zellen rechts automatisch aktualisiert." sqref="R7" xr:uid="{00000000-0002-0000-0000-00000F000000}"/>
    <dataValidation allowBlank="1" showInputMessage="1" showErrorMessage="1" prompt="Die geschätzte Gesamtposition wird in Zelle R6 automatisch aktualisiert." sqref="R3" xr:uid="{00000000-0002-0000-0000-000010000000}"/>
    <dataValidation allowBlank="1" showInputMessage="1" showErrorMessage="1" prompt="Geben Sie den Bargeldbestand des Monatsanfangs für das geschätzte Vorphasenkapital in Zelle D6 ein." sqref="B6" xr:uid="{00000000-0002-0000-0000-000011000000}"/>
  </dataValidations>
  <printOptions horizontalCentered="1" verticalCentered="1"/>
  <pageMargins left="0.5" right="0.5" top="0.5" bottom="0.5" header="0.3" footer="0.3"/>
  <pageSetup paperSize="9" scale="5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 id="{BEB8DCC7-BD44-450B-8DEC-9A5CB7F7562E}">
            <x14:iconSet iconSet="3Flags" custom="1">
              <x14:cfvo type="percent">
                <xm:f>0</xm:f>
              </x14:cfvo>
              <x14:cfvo type="num">
                <xm:f>0</xm:f>
              </x14:cfvo>
              <x14:cfvo type="num">
                <xm:f>1</xm:f>
              </x14:cfvo>
              <x14:cfIcon iconSet="3Flags" iconId="0"/>
              <x14:cfIcon iconSet="NoIcons" iconId="0"/>
              <x14:cfIcon iconSet="NoIcons" iconId="0"/>
            </x14:iconSet>
          </x14:cfRule>
          <xm:sqref>D6:P6 R6</xm:sqref>
        </x14:conditionalFormatting>
        <x14:conditionalFormatting xmlns:xm="http://schemas.microsoft.com/office/excel/2006/main">
          <x14:cfRule type="iconSet" priority="5" id="{D0C1FC46-96F7-4525-9334-A0DECAEE0171}">
            <x14:iconSet iconSet="3Flags" custom="1">
              <x14:cfvo type="percent">
                <xm:f>0</xm:f>
              </x14:cfvo>
              <x14:cfvo type="num">
                <xm:f>0</xm:f>
              </x14:cfvo>
              <x14:cfvo type="num">
                <xm:f>1</xm:f>
              </x14:cfvo>
              <x14:cfIcon iconSet="3Flags" iconId="0"/>
              <x14:cfIcon iconSet="NoIcons" iconId="0"/>
              <x14:cfIcon iconSet="NoIcons" iconId="0"/>
            </x14:iconSet>
          </x14:cfRule>
          <xm:sqref>D12:P12 R12</xm:sqref>
        </x14:conditionalFormatting>
        <x14:conditionalFormatting xmlns:xm="http://schemas.microsoft.com/office/excel/2006/main">
          <x14:cfRule type="iconSet" priority="6" id="{37737BA8-5E6F-4A7E-9C76-34D53D1ABE64}">
            <x14:iconSet iconSet="3Flags" custom="1">
              <x14:cfvo type="percent">
                <xm:f>0</xm:f>
              </x14:cfvo>
              <x14:cfvo type="num" gte="0">
                <xm:f>0</xm:f>
              </x14:cfvo>
              <x14:cfvo type="num">
                <xm:f>1</xm:f>
              </x14:cfvo>
              <x14:cfIcon iconSet="3Flags" iconId="0"/>
              <x14:cfIcon iconSet="NoIcons" iconId="0"/>
              <x14:cfIcon iconSet="NoIcons" iconId="0"/>
            </x14:iconSet>
          </x14:cfRule>
          <xm:sqref>R14 D14:P14</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xr2:uid="{00000000-0003-0000-0000-000000000000}">
          <x14:colorSeries theme="0" tint="-0.34998626667073579"/>
          <x14:colorNegative theme="9"/>
          <x14:colorAxis rgb="FF000000"/>
          <x14:colorMarkers theme="9"/>
          <x14:colorFirst theme="4"/>
          <x14:colorLast theme="5"/>
          <x14:colorHigh theme="6"/>
          <x14:colorLow theme="7"/>
          <x14:sparklines>
            <x14:sparkline>
              <xm:f>Bargeldeingänge!D14:P14</xm:f>
              <xm:sqref>S14</xm:sqref>
            </x14:sparkline>
            <x14:sparkline>
              <xm:f>Bargeldeingänge!D12:P12</xm:f>
              <xm:sqref>S12</xm:sqref>
            </x14:sparkline>
            <x14:sparkline>
              <xm:f>Bargeldeingänge!D6:P6</xm:f>
              <xm:sqref>S6</xm:sqref>
            </x14:sparkline>
            <x14:sparkline>
              <xm:f>Bargeldeingänge!D11:P11</xm:f>
              <xm:sqref>S11</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S27"/>
  <sheetViews>
    <sheetView showGridLines="0" zoomScaleNormal="100" workbookViewId="0">
      <pane ySplit="4" topLeftCell="A5" activePane="bottomLeft" state="frozen"/>
      <selection activeCell="R4" sqref="R4"/>
      <selection pane="bottomLeft"/>
    </sheetView>
  </sheetViews>
  <sheetFormatPr baseColWidth="10" defaultColWidth="9.140625" defaultRowHeight="17.25" customHeight="1" x14ac:dyDescent="0.25"/>
  <cols>
    <col min="1" max="1" width="2.5703125" customWidth="1"/>
    <col min="2" max="2" width="46.42578125" customWidth="1"/>
    <col min="3" max="3" width="3" customWidth="1"/>
    <col min="4" max="4" width="11.42578125" customWidth="1"/>
    <col min="5" max="16" width="12.28515625" customWidth="1"/>
    <col min="17" max="17" width="3" style="16" customWidth="1"/>
    <col min="18" max="18" width="19" customWidth="1"/>
  </cols>
  <sheetData>
    <row r="1" spans="2:19" ht="42" customHeight="1" thickBot="1" x14ac:dyDescent="0.6">
      <c r="B1" s="59" t="s">
        <v>0</v>
      </c>
      <c r="C1" s="59"/>
      <c r="D1" s="59"/>
      <c r="E1" s="59"/>
      <c r="F1" s="59"/>
      <c r="G1" s="59"/>
      <c r="H1" s="59"/>
      <c r="I1" s="59"/>
      <c r="J1" s="59"/>
      <c r="K1" s="59"/>
      <c r="L1" s="59"/>
      <c r="M1" s="59"/>
      <c r="N1" s="59"/>
      <c r="O1" s="59"/>
      <c r="P1" s="59"/>
      <c r="Q1" s="59"/>
      <c r="R1" s="59"/>
      <c r="S1" s="59"/>
    </row>
    <row r="2" spans="2:19" ht="22.5" customHeight="1" thickTop="1" x14ac:dyDescent="0.25">
      <c r="Q2" s="12"/>
    </row>
    <row r="3" spans="2:19" ht="30" customHeight="1" x14ac:dyDescent="0.3">
      <c r="B3" s="11" t="s">
        <v>1</v>
      </c>
      <c r="D3" s="44" t="s">
        <v>9</v>
      </c>
      <c r="E3" s="10" t="str">
        <f ca="1">UPPER(TEXT(StartdatumGeschäftsjahr,"MMM"))</f>
        <v>JUL</v>
      </c>
      <c r="F3" s="10" t="str">
        <f ca="1">UPPER(TEXT(EOMONTH(StartdatumGeschäftsjahr,1),"MMM"))</f>
        <v>AUG</v>
      </c>
      <c r="G3" s="10" t="str">
        <f ca="1">UPPER(TEXT(EOMONTH(StartdatumGeschäftsjahr,2),"MMM"))</f>
        <v>SEP</v>
      </c>
      <c r="H3" s="10" t="str">
        <f ca="1">UPPER(TEXT(EOMONTH(StartdatumGeschäftsjahr,3),"MMM"))</f>
        <v>OKT</v>
      </c>
      <c r="I3" s="10" t="str">
        <f ca="1">UPPER(TEXT(EOMONTH(StartdatumGeschäftsjahr,4),"MMM"))</f>
        <v>NOV</v>
      </c>
      <c r="J3" s="10" t="str">
        <f ca="1">UPPER(TEXT(EOMONTH(StartdatumGeschäftsjahr,5),"MMM"))</f>
        <v>DEZ</v>
      </c>
      <c r="K3" s="10" t="str">
        <f ca="1">UPPER(TEXT(EOMONTH(StartdatumGeschäftsjahr,6),"MMM"))</f>
        <v>JAN</v>
      </c>
      <c r="L3" s="10" t="str">
        <f ca="1">UPPER(TEXT(EOMONTH(StartdatumGeschäftsjahr,7),"MMM"))</f>
        <v>FEB</v>
      </c>
      <c r="M3" s="10" t="str">
        <f ca="1">UPPER(TEXT(EOMONTH(StartdatumGeschäftsjahr,8),"MMM"))</f>
        <v>MRZ</v>
      </c>
      <c r="N3" s="10" t="str">
        <f ca="1">UPPER(TEXT(EOMONTH(StartdatumGeschäftsjahr,9),"MMM"))</f>
        <v>APR</v>
      </c>
      <c r="O3" s="10" t="str">
        <f ca="1">UPPER(TEXT(EOMONTH(StartdatumGeschäftsjahr,10),"MMM"))</f>
        <v>MAI</v>
      </c>
      <c r="P3" s="10" t="str">
        <f ca="1">UPPER(TEXT(EOMONTH(StartdatumGeschäftsjahr,11),"MMM"))</f>
        <v>JUN</v>
      </c>
      <c r="Q3" s="23"/>
      <c r="R3" s="46" t="s">
        <v>40</v>
      </c>
      <c r="S3" s="1"/>
    </row>
    <row r="4" spans="2:19" s="19" customFormat="1" ht="16.5" customHeight="1" thickBot="1" x14ac:dyDescent="0.3">
      <c r="B4" s="18">
        <f ca="1">Bargeldeingänge!StartdatumGeschäftsjahr</f>
        <v>43647</v>
      </c>
      <c r="D4" s="45" t="s">
        <v>10</v>
      </c>
      <c r="E4" s="22">
        <f ca="1">StartdatumGeschäftsjahr</f>
        <v>43647</v>
      </c>
      <c r="F4" s="22">
        <f t="shared" ref="F4" ca="1" si="0">EOMONTH(E4,0)+DAY(StartdatumGeschäftsjahr)</f>
        <v>43678</v>
      </c>
      <c r="G4" s="22">
        <f t="shared" ref="G4" ca="1" si="1">EOMONTH(F4,0)+DAY(StartdatumGeschäftsjahr)</f>
        <v>43709</v>
      </c>
      <c r="H4" s="22">
        <f t="shared" ref="H4" ca="1" si="2">EOMONTH(G4,0)+DAY(StartdatumGeschäftsjahr)</f>
        <v>43739</v>
      </c>
      <c r="I4" s="22">
        <f t="shared" ref="I4" ca="1" si="3">EOMONTH(H4,0)+DAY(StartdatumGeschäftsjahr)</f>
        <v>43770</v>
      </c>
      <c r="J4" s="22">
        <f t="shared" ref="J4" ca="1" si="4">EOMONTH(I4,0)+DAY(StartdatumGeschäftsjahr)</f>
        <v>43800</v>
      </c>
      <c r="K4" s="22">
        <f t="shared" ref="K4" ca="1" si="5">EOMONTH(J4,0)+DAY(StartdatumGeschäftsjahr)</f>
        <v>43831</v>
      </c>
      <c r="L4" s="22">
        <f t="shared" ref="L4" ca="1" si="6">EOMONTH(K4,0)+DAY(StartdatumGeschäftsjahr)</f>
        <v>43862</v>
      </c>
      <c r="M4" s="22">
        <f t="shared" ref="M4" ca="1" si="7">EOMONTH(L4,0)+DAY(StartdatumGeschäftsjahr)</f>
        <v>43891</v>
      </c>
      <c r="N4" s="22">
        <f t="shared" ref="N4" ca="1" si="8">EOMONTH(M4,0)+DAY(StartdatumGeschäftsjahr)</f>
        <v>43922</v>
      </c>
      <c r="O4" s="22">
        <f t="shared" ref="O4" ca="1" si="9">EOMONTH(N4,0)+DAY(StartdatumGeschäftsjahr)</f>
        <v>43952</v>
      </c>
      <c r="P4" s="22">
        <f t="shared" ref="P4" ca="1" si="10">EOMONTH(O4,0)+DAY(StartdatumGeschäftsjahr)</f>
        <v>43983</v>
      </c>
      <c r="Q4" s="21"/>
      <c r="R4" s="44" t="s">
        <v>32</v>
      </c>
      <c r="S4" s="20"/>
    </row>
    <row r="5" spans="2:19" ht="17.25" customHeight="1" thickTop="1" x14ac:dyDescent="0.25">
      <c r="B5" s="2" t="s">
        <v>12</v>
      </c>
      <c r="C5" s="8"/>
      <c r="Q5" s="13"/>
    </row>
    <row r="6" spans="2:19" ht="17.25" customHeight="1" x14ac:dyDescent="0.25">
      <c r="B6" s="26" t="s">
        <v>13</v>
      </c>
      <c r="C6" s="8"/>
      <c r="D6" s="55"/>
      <c r="E6" s="55">
        <v>400</v>
      </c>
      <c r="F6" s="55"/>
      <c r="G6" s="55">
        <v>226</v>
      </c>
      <c r="H6" s="55"/>
      <c r="I6" s="55"/>
      <c r="J6" s="55"/>
      <c r="K6" s="55"/>
      <c r="L6" s="55"/>
      <c r="M6" s="55"/>
      <c r="N6" s="55"/>
      <c r="O6" s="55"/>
      <c r="P6" s="55"/>
      <c r="Q6" s="39"/>
      <c r="R6" s="56">
        <f>SUM(Barauszahlungen[[#This Row],[Zeitraum 0]:[Zeitraum 12]])</f>
        <v>626</v>
      </c>
      <c r="S6" s="35"/>
    </row>
    <row r="7" spans="2:19" ht="17.25" customHeight="1" x14ac:dyDescent="0.25">
      <c r="B7" s="26" t="s">
        <v>14</v>
      </c>
      <c r="C7" s="8"/>
      <c r="D7" s="55"/>
      <c r="E7" s="55"/>
      <c r="F7" s="55"/>
      <c r="G7" s="55"/>
      <c r="H7" s="55"/>
      <c r="I7" s="55"/>
      <c r="J7" s="55"/>
      <c r="K7" s="55"/>
      <c r="L7" s="55"/>
      <c r="M7" s="55"/>
      <c r="N7" s="55"/>
      <c r="O7" s="55"/>
      <c r="P7" s="55"/>
      <c r="Q7" s="39"/>
      <c r="R7" s="56">
        <f>SUM(Barauszahlungen[[#This Row],[Zeitraum 0]:[Zeitraum 12]])</f>
        <v>0</v>
      </c>
      <c r="S7" s="35"/>
    </row>
    <row r="8" spans="2:19" ht="17.25" customHeight="1" x14ac:dyDescent="0.25">
      <c r="B8" s="26" t="s">
        <v>14</v>
      </c>
      <c r="C8" s="8"/>
      <c r="D8" s="55"/>
      <c r="E8" s="55"/>
      <c r="F8" s="55"/>
      <c r="G8" s="55"/>
      <c r="H8" s="55"/>
      <c r="I8" s="55"/>
      <c r="J8" s="55"/>
      <c r="K8" s="55"/>
      <c r="L8" s="55"/>
      <c r="M8" s="55"/>
      <c r="N8" s="55"/>
      <c r="O8" s="55"/>
      <c r="P8" s="55"/>
      <c r="Q8" s="39"/>
      <c r="R8" s="56">
        <f>SUM(Barauszahlungen[[#This Row],[Zeitraum 0]:[Zeitraum 12]])</f>
        <v>0</v>
      </c>
      <c r="S8" s="35"/>
    </row>
    <row r="9" spans="2:19" ht="17.25" customHeight="1" x14ac:dyDescent="0.25">
      <c r="B9" s="26" t="s">
        <v>15</v>
      </c>
      <c r="C9" s="8"/>
      <c r="D9" s="55"/>
      <c r="E9" s="55"/>
      <c r="F9" s="55"/>
      <c r="G9" s="55"/>
      <c r="H9" s="55"/>
      <c r="I9" s="55"/>
      <c r="J9" s="55"/>
      <c r="K9" s="55"/>
      <c r="L9" s="55"/>
      <c r="M9" s="55"/>
      <c r="N9" s="55"/>
      <c r="O9" s="55"/>
      <c r="P9" s="55"/>
      <c r="Q9" s="39"/>
      <c r="R9" s="56">
        <f>SUM(Barauszahlungen[[#This Row],[Zeitraum 0]:[Zeitraum 12]])</f>
        <v>0</v>
      </c>
      <c r="S9" s="35"/>
    </row>
    <row r="10" spans="2:19" ht="17.25" customHeight="1" x14ac:dyDescent="0.25">
      <c r="B10" s="26" t="s">
        <v>16</v>
      </c>
      <c r="C10" s="8"/>
      <c r="D10" s="55"/>
      <c r="E10" s="55"/>
      <c r="F10" s="55"/>
      <c r="G10" s="55"/>
      <c r="H10" s="55"/>
      <c r="I10" s="55"/>
      <c r="J10" s="55"/>
      <c r="K10" s="55"/>
      <c r="L10" s="55"/>
      <c r="M10" s="55"/>
      <c r="N10" s="55"/>
      <c r="O10" s="55"/>
      <c r="P10" s="55"/>
      <c r="Q10" s="39"/>
      <c r="R10" s="56">
        <f>SUM(Barauszahlungen[[#This Row],[Zeitraum 0]:[Zeitraum 12]])</f>
        <v>0</v>
      </c>
      <c r="S10" s="35"/>
    </row>
    <row r="11" spans="2:19" ht="17.25" customHeight="1" x14ac:dyDescent="0.25">
      <c r="B11" s="26" t="s">
        <v>17</v>
      </c>
      <c r="C11" s="8"/>
      <c r="D11" s="55"/>
      <c r="E11" s="55"/>
      <c r="F11" s="55"/>
      <c r="G11" s="55"/>
      <c r="H11" s="55"/>
      <c r="I11" s="55"/>
      <c r="J11" s="55"/>
      <c r="K11" s="55"/>
      <c r="L11" s="55"/>
      <c r="M11" s="55"/>
      <c r="N11" s="55"/>
      <c r="O11" s="55"/>
      <c r="P11" s="55"/>
      <c r="Q11" s="39"/>
      <c r="R11" s="56">
        <f>SUM(Barauszahlungen[[#This Row],[Zeitraum 0]:[Zeitraum 12]])</f>
        <v>0</v>
      </c>
      <c r="S11" s="35"/>
    </row>
    <row r="12" spans="2:19" ht="17.25" customHeight="1" x14ac:dyDescent="0.25">
      <c r="B12" s="26" t="s">
        <v>18</v>
      </c>
      <c r="C12" s="8"/>
      <c r="D12" s="55"/>
      <c r="E12" s="55"/>
      <c r="F12" s="55"/>
      <c r="G12" s="55"/>
      <c r="H12" s="55"/>
      <c r="I12" s="55"/>
      <c r="J12" s="55"/>
      <c r="K12" s="55"/>
      <c r="L12" s="55"/>
      <c r="M12" s="55"/>
      <c r="N12" s="55"/>
      <c r="O12" s="55"/>
      <c r="P12" s="55"/>
      <c r="Q12" s="39"/>
      <c r="R12" s="56">
        <f>SUM(Barauszahlungen[[#This Row],[Zeitraum 0]:[Zeitraum 12]])</f>
        <v>0</v>
      </c>
      <c r="S12" s="35"/>
    </row>
    <row r="13" spans="2:19" ht="17.25" customHeight="1" x14ac:dyDescent="0.25">
      <c r="B13" s="26" t="s">
        <v>19</v>
      </c>
      <c r="C13" s="8"/>
      <c r="D13" s="55"/>
      <c r="E13" s="55"/>
      <c r="F13" s="55"/>
      <c r="G13" s="55"/>
      <c r="H13" s="55"/>
      <c r="I13" s="55"/>
      <c r="J13" s="55"/>
      <c r="K13" s="55"/>
      <c r="L13" s="55"/>
      <c r="M13" s="55"/>
      <c r="N13" s="55"/>
      <c r="O13" s="55"/>
      <c r="P13" s="55"/>
      <c r="Q13" s="39"/>
      <c r="R13" s="56">
        <f>SUM(Barauszahlungen[[#This Row],[Zeitraum 0]:[Zeitraum 12]])</f>
        <v>0</v>
      </c>
      <c r="S13" s="35"/>
    </row>
    <row r="14" spans="2:19" ht="17.25" customHeight="1" x14ac:dyDescent="0.25">
      <c r="B14" s="26" t="s">
        <v>20</v>
      </c>
      <c r="C14" s="8"/>
      <c r="D14" s="55"/>
      <c r="E14" s="55"/>
      <c r="F14" s="55"/>
      <c r="G14" s="55"/>
      <c r="H14" s="55"/>
      <c r="I14" s="55"/>
      <c r="J14" s="55"/>
      <c r="K14" s="55"/>
      <c r="L14" s="55"/>
      <c r="M14" s="55"/>
      <c r="N14" s="55"/>
      <c r="O14" s="55"/>
      <c r="P14" s="55"/>
      <c r="Q14" s="39"/>
      <c r="R14" s="56">
        <f>SUM(Barauszahlungen[[#This Row],[Zeitraum 0]:[Zeitraum 12]])</f>
        <v>0</v>
      </c>
      <c r="S14" s="35"/>
    </row>
    <row r="15" spans="2:19" ht="17.25" customHeight="1" x14ac:dyDescent="0.25">
      <c r="B15" s="26" t="s">
        <v>21</v>
      </c>
      <c r="C15" s="8"/>
      <c r="D15" s="55"/>
      <c r="E15" s="55"/>
      <c r="F15" s="55"/>
      <c r="G15" s="55"/>
      <c r="H15" s="55"/>
      <c r="I15" s="55"/>
      <c r="J15" s="55"/>
      <c r="K15" s="55"/>
      <c r="L15" s="55"/>
      <c r="M15" s="55"/>
      <c r="N15" s="55"/>
      <c r="O15" s="55"/>
      <c r="P15" s="55"/>
      <c r="Q15" s="39"/>
      <c r="R15" s="56">
        <f>SUM(Barauszahlungen[[#This Row],[Zeitraum 0]:[Zeitraum 12]])</f>
        <v>0</v>
      </c>
      <c r="S15" s="35"/>
    </row>
    <row r="16" spans="2:19" ht="17.25" customHeight="1" x14ac:dyDescent="0.25">
      <c r="B16" s="26" t="s">
        <v>22</v>
      </c>
      <c r="C16" s="8"/>
      <c r="D16" s="55"/>
      <c r="E16" s="55"/>
      <c r="F16" s="55"/>
      <c r="G16" s="55"/>
      <c r="H16" s="55"/>
      <c r="I16" s="55"/>
      <c r="J16" s="55"/>
      <c r="K16" s="55"/>
      <c r="L16" s="55"/>
      <c r="M16" s="55"/>
      <c r="N16" s="55"/>
      <c r="O16" s="55"/>
      <c r="P16" s="55"/>
      <c r="Q16" s="39"/>
      <c r="R16" s="56">
        <f>SUM(Barauszahlungen[[#This Row],[Zeitraum 0]:[Zeitraum 12]])</f>
        <v>0</v>
      </c>
      <c r="S16" s="35"/>
    </row>
    <row r="17" spans="2:19" ht="17.25" customHeight="1" x14ac:dyDescent="0.25">
      <c r="B17" s="26" t="s">
        <v>23</v>
      </c>
      <c r="C17" s="8"/>
      <c r="D17" s="55"/>
      <c r="E17" s="55"/>
      <c r="F17" s="55"/>
      <c r="G17" s="55"/>
      <c r="H17" s="55"/>
      <c r="I17" s="55"/>
      <c r="J17" s="55"/>
      <c r="K17" s="55"/>
      <c r="L17" s="55"/>
      <c r="M17" s="55"/>
      <c r="N17" s="55"/>
      <c r="O17" s="55"/>
      <c r="P17" s="55"/>
      <c r="Q17" s="39"/>
      <c r="R17" s="56">
        <f>SUM(Barauszahlungen[[#This Row],[Zeitraum 0]:[Zeitraum 12]])</f>
        <v>0</v>
      </c>
      <c r="S17" s="35"/>
    </row>
    <row r="18" spans="2:19" ht="17.25" customHeight="1" x14ac:dyDescent="0.25">
      <c r="B18" s="26" t="s">
        <v>24</v>
      </c>
      <c r="C18" s="8"/>
      <c r="D18" s="55"/>
      <c r="E18" s="55"/>
      <c r="F18" s="55"/>
      <c r="G18" s="55"/>
      <c r="H18" s="55"/>
      <c r="I18" s="55"/>
      <c r="J18" s="55"/>
      <c r="K18" s="55"/>
      <c r="L18" s="55"/>
      <c r="M18" s="55"/>
      <c r="N18" s="55"/>
      <c r="O18" s="55"/>
      <c r="P18" s="55"/>
      <c r="Q18" s="39"/>
      <c r="R18" s="56">
        <f>SUM(Barauszahlungen[[#This Row],[Zeitraum 0]:[Zeitraum 12]])</f>
        <v>0</v>
      </c>
      <c r="S18" s="35"/>
    </row>
    <row r="19" spans="2:19" ht="17.25" customHeight="1" x14ac:dyDescent="0.25">
      <c r="B19" s="26" t="s">
        <v>25</v>
      </c>
      <c r="C19" s="8"/>
      <c r="D19" s="55"/>
      <c r="E19" s="55"/>
      <c r="F19" s="55"/>
      <c r="G19" s="55"/>
      <c r="H19" s="55"/>
      <c r="I19" s="55"/>
      <c r="J19" s="55"/>
      <c r="K19" s="55"/>
      <c r="L19" s="55"/>
      <c r="M19" s="55"/>
      <c r="N19" s="55"/>
      <c r="O19" s="55"/>
      <c r="P19" s="55"/>
      <c r="Q19" s="39"/>
      <c r="R19" s="56">
        <f>SUM(Barauszahlungen[[#This Row],[Zeitraum 0]:[Zeitraum 12]])</f>
        <v>0</v>
      </c>
      <c r="S19" s="35"/>
    </row>
    <row r="20" spans="2:19" ht="17.25" customHeight="1" x14ac:dyDescent="0.25">
      <c r="B20" s="26" t="s">
        <v>26</v>
      </c>
      <c r="C20" s="8"/>
      <c r="D20" s="55"/>
      <c r="E20" s="55"/>
      <c r="F20" s="55"/>
      <c r="G20" s="55"/>
      <c r="H20" s="55"/>
      <c r="I20" s="55"/>
      <c r="J20" s="55"/>
      <c r="K20" s="55"/>
      <c r="L20" s="55"/>
      <c r="M20" s="55"/>
      <c r="N20" s="55"/>
      <c r="O20" s="55"/>
      <c r="P20" s="55"/>
      <c r="Q20" s="39"/>
      <c r="R20" s="56">
        <f>SUM(Barauszahlungen[[#This Row],[Zeitraum 0]:[Zeitraum 12]])</f>
        <v>0</v>
      </c>
      <c r="S20" s="35"/>
    </row>
    <row r="21" spans="2:19" ht="17.25" customHeight="1" x14ac:dyDescent="0.25">
      <c r="B21" s="26" t="s">
        <v>27</v>
      </c>
      <c r="C21" s="8"/>
      <c r="D21" s="55"/>
      <c r="E21" s="55"/>
      <c r="F21" s="55"/>
      <c r="G21" s="55"/>
      <c r="H21" s="55"/>
      <c r="I21" s="55"/>
      <c r="J21" s="55"/>
      <c r="K21" s="55"/>
      <c r="L21" s="55"/>
      <c r="M21" s="55"/>
      <c r="N21" s="55"/>
      <c r="O21" s="55"/>
      <c r="P21" s="55"/>
      <c r="Q21" s="39"/>
      <c r="R21" s="56">
        <f>SUM(Barauszahlungen[[#This Row],[Zeitraum 0]:[Zeitraum 12]])</f>
        <v>0</v>
      </c>
      <c r="S21" s="35"/>
    </row>
    <row r="22" spans="2:19" ht="17.25" customHeight="1" x14ac:dyDescent="0.25">
      <c r="B22" s="26" t="s">
        <v>28</v>
      </c>
      <c r="C22" s="8"/>
      <c r="D22" s="55"/>
      <c r="E22" s="55"/>
      <c r="F22" s="55"/>
      <c r="G22" s="55"/>
      <c r="H22" s="55"/>
      <c r="I22" s="55"/>
      <c r="J22" s="55"/>
      <c r="K22" s="55"/>
      <c r="L22" s="55"/>
      <c r="M22" s="55"/>
      <c r="N22" s="55"/>
      <c r="O22" s="55"/>
      <c r="P22" s="55"/>
      <c r="Q22" s="39"/>
      <c r="R22" s="56">
        <f>SUM(Barauszahlungen[[#This Row],[Zeitraum 0]:[Zeitraum 12]])</f>
        <v>0</v>
      </c>
      <c r="S22" s="35"/>
    </row>
    <row r="23" spans="2:19" ht="17.25" customHeight="1" x14ac:dyDescent="0.25">
      <c r="B23" s="26" t="s">
        <v>29</v>
      </c>
      <c r="C23" s="8"/>
      <c r="D23" s="55"/>
      <c r="E23" s="55"/>
      <c r="F23" s="55"/>
      <c r="G23" s="55"/>
      <c r="H23" s="55"/>
      <c r="I23" s="55"/>
      <c r="J23" s="55"/>
      <c r="K23" s="55"/>
      <c r="L23" s="55"/>
      <c r="M23" s="55"/>
      <c r="N23" s="55"/>
      <c r="O23" s="55"/>
      <c r="P23" s="55"/>
      <c r="Q23" s="39"/>
      <c r="R23" s="56">
        <f>SUM(Barauszahlungen[[#This Row],[Zeitraum 0]:[Zeitraum 12]])</f>
        <v>0</v>
      </c>
      <c r="S23" s="35"/>
    </row>
    <row r="24" spans="2:19" ht="17.25" customHeight="1" x14ac:dyDescent="0.25">
      <c r="B24" s="26" t="s">
        <v>30</v>
      </c>
      <c r="C24" s="8"/>
      <c r="D24" s="55"/>
      <c r="E24" s="55"/>
      <c r="F24" s="55"/>
      <c r="G24" s="55"/>
      <c r="H24" s="55"/>
      <c r="I24" s="55"/>
      <c r="J24" s="55"/>
      <c r="K24" s="55"/>
      <c r="L24" s="55"/>
      <c r="M24" s="55"/>
      <c r="N24" s="55"/>
      <c r="O24" s="55"/>
      <c r="P24" s="55"/>
      <c r="Q24" s="39"/>
      <c r="R24" s="56">
        <f>SUM(Barauszahlungen[[#This Row],[Zeitraum 0]:[Zeitraum 12]])</f>
        <v>0</v>
      </c>
      <c r="S24" s="35"/>
    </row>
    <row r="25" spans="2:19" ht="17.25" customHeight="1" x14ac:dyDescent="0.25">
      <c r="B25" s="26" t="s">
        <v>30</v>
      </c>
      <c r="C25" s="8"/>
      <c r="D25" s="55"/>
      <c r="E25" s="55"/>
      <c r="F25" s="55"/>
      <c r="G25" s="55"/>
      <c r="H25" s="55"/>
      <c r="I25" s="55"/>
      <c r="J25" s="55"/>
      <c r="K25" s="55"/>
      <c r="L25" s="55"/>
      <c r="M25" s="55"/>
      <c r="N25" s="55"/>
      <c r="O25" s="55"/>
      <c r="P25" s="55"/>
      <c r="Q25" s="39"/>
      <c r="R25" s="56">
        <f>SUM(Barauszahlungen[[#This Row],[Zeitraum 0]:[Zeitraum 12]])</f>
        <v>0</v>
      </c>
      <c r="S25" s="35"/>
    </row>
    <row r="26" spans="2:19" ht="17.25" customHeight="1" x14ac:dyDescent="0.25">
      <c r="B26" s="26" t="s">
        <v>31</v>
      </c>
      <c r="C26" s="8"/>
      <c r="D26" s="55"/>
      <c r="E26" s="55"/>
      <c r="F26" s="55"/>
      <c r="G26" s="55"/>
      <c r="H26" s="55"/>
      <c r="I26" s="55"/>
      <c r="J26" s="55"/>
      <c r="K26" s="55"/>
      <c r="L26" s="55"/>
      <c r="M26" s="55"/>
      <c r="N26" s="55"/>
      <c r="O26" s="55"/>
      <c r="P26" s="55"/>
      <c r="Q26" s="39"/>
      <c r="R26" s="56">
        <f>SUM(Barauszahlungen[[#This Row],[Zeitraum 0]:[Zeitraum 12]])</f>
        <v>0</v>
      </c>
      <c r="S26" s="35"/>
    </row>
    <row r="27" spans="2:19" ht="17.25" customHeight="1" x14ac:dyDescent="0.25">
      <c r="B27" s="48" t="s">
        <v>40</v>
      </c>
      <c r="C27" s="8"/>
      <c r="D27" s="52">
        <f>SUBTOTAL(109,Barauszahlungen[Zeitraum 0])</f>
        <v>0</v>
      </c>
      <c r="E27" s="52">
        <f>SUBTOTAL(109,Barauszahlungen[Zeitraum 1])</f>
        <v>400</v>
      </c>
      <c r="F27" s="52">
        <f>SUBTOTAL(109,Barauszahlungen[Zeitraum 2])</f>
        <v>0</v>
      </c>
      <c r="G27" s="52">
        <f>SUBTOTAL(109,Barauszahlungen[Zeitraum 3])</f>
        <v>226</v>
      </c>
      <c r="H27" s="52">
        <f>SUBTOTAL(109,Barauszahlungen[Zeitraum 4])</f>
        <v>0</v>
      </c>
      <c r="I27" s="52">
        <f>SUBTOTAL(109,Barauszahlungen[Zeitraum 5])</f>
        <v>0</v>
      </c>
      <c r="J27" s="52">
        <f>SUBTOTAL(109,Barauszahlungen[Zeitraum 6])</f>
        <v>0</v>
      </c>
      <c r="K27" s="52">
        <f>SUBTOTAL(109,Barauszahlungen[Zeitraum 7])</f>
        <v>0</v>
      </c>
      <c r="L27" s="52">
        <f>SUBTOTAL(109,Barauszahlungen[Zeitraum 8])</f>
        <v>0</v>
      </c>
      <c r="M27" s="52">
        <f>SUBTOTAL(109,Barauszahlungen[Zeitraum 9])</f>
        <v>0</v>
      </c>
      <c r="N27" s="52">
        <f>SUBTOTAL(109,Barauszahlungen[Zeitraum 10])</f>
        <v>0</v>
      </c>
      <c r="O27" s="52">
        <f>SUBTOTAL(109,Barauszahlungen[Zeitraum 11])</f>
        <v>0</v>
      </c>
      <c r="P27" s="52">
        <f>SUBTOTAL(109,Barauszahlungen[Zeitraum 12])</f>
        <v>0</v>
      </c>
      <c r="Q27" s="8"/>
      <c r="R27" s="52">
        <f>SUBTOTAL(109,Barauszahlungen[Ergebnis])</f>
        <v>626</v>
      </c>
      <c r="S27" s="49"/>
    </row>
  </sheetData>
  <mergeCells count="1">
    <mergeCell ref="B1:S1"/>
  </mergeCells>
  <dataValidations count="9">
    <dataValidation allowBlank="1" showInputMessage="1" showErrorMessage="1" prompt="Erstellen Sie eine Liste mit Barauszahlungselementen für jeden Monat in der Barauszahlungen-Tabelle ab Zelle B6 auf diesem Arbeitsblatt." sqref="A1" xr:uid="{00000000-0002-0000-0100-000000000000}"/>
    <dataValidation allowBlank="1" showInputMessage="1" showErrorMessage="1" prompt="Der Titel dieses Arbeitsblatts befindet sich in dieser Zelle, Angaben des geschätzten Vorphasenkapitals in D3 und D4 und die geschätzte Gesamtposition in R3 und R4." sqref="B1:S1" xr:uid="{00000000-0002-0000-0100-000001000000}"/>
    <dataValidation allowBlank="1" showInputMessage="1" showErrorMessage="1" prompt="Das Startdatum des Geschäftsjahrs wird in der Zelle unten automatisch aktualisiert." sqref="B3" xr:uid="{00000000-0002-0000-0100-000002000000}"/>
    <dataValidation allowBlank="1" showInputMessage="1" showErrorMessage="1" prompt="Das Startdatum des Geschäftsjahrs wird in dieser Zelle automatisch aktualisiert." sqref="B4" xr:uid="{00000000-0002-0000-0100-000003000000}"/>
    <dataValidation allowBlank="1" showInputMessage="1" showErrorMessage="1" prompt="Ändern Sie Barauszahlungsangaben in der Tabellenspalte unten und das Vorphasenkapital sowie jeden Monatsbetrag in der Tabelle. Die geschätzte Gesamtposition wird automatisch berechnet und die Trendlinie am Ende automatisch aktualisiert." sqref="B5" xr:uid="{00000000-0002-0000-0100-000004000000}"/>
    <dataValidation allowBlank="1" showInputMessage="1" showErrorMessage="1" prompt="Angaben des geschätzten Vorphasenkapitals befinden sich in dieser und der darunterliegenden Zelle." sqref="D3" xr:uid="{00000000-0002-0000-0100-000005000000}"/>
    <dataValidation allowBlank="1" showInputMessage="1" showErrorMessage="1" prompt="Die automatisch aktualisierten Monate befinden sich in dieser Zelle und den Zellen rechts." sqref="E3" xr:uid="{00000000-0002-0000-0100-000006000000}"/>
    <dataValidation allowBlank="1" showInputMessage="1" showErrorMessage="1" prompt="Die automatisch aktualisierten Tage befinden sich in dieser Zelle und den Zellen rechts." sqref="E4" xr:uid="{00000000-0002-0000-0100-000007000000}"/>
    <dataValidation allowBlank="1" showInputMessage="1" showErrorMessage="1" prompt="Angaben der geschätzten Gesamtposition befinden sich in dieser und der darunterliegenden Zelle." sqref="R3" xr:uid="{00000000-0002-0000-0100-000008000000}"/>
  </dataValidations>
  <printOptions horizontalCentered="1" verticalCentered="1"/>
  <pageMargins left="0.5" right="0.5" top="0.5" bottom="0.5" header="0.3" footer="0.3"/>
  <pageSetup paperSize="9" scale="56" orientation="landscape" r:id="rId1"/>
  <tableParts count="1">
    <tablePart r:id="rId2"/>
  </tableParts>
  <extLst>
    <ext xmlns:x14="http://schemas.microsoft.com/office/spreadsheetml/2009/9/main" uri="{05C60535-1F16-4fd2-B633-F4F36F0B64E0}">
      <x14:sparklineGroups xmlns:xm="http://schemas.microsoft.com/office/excel/2006/main">
        <x14:sparklineGroup displayEmptyCellsAs="gap" markers="1" high="1" low="1" first="1" last="1" negative="1" xr2:uid="{C60F9C34-78BE-49EA-A97B-0316754AA8F5}">
          <x14:colorSeries theme="0" tint="-0.34998626667073579"/>
          <x14:colorNegative rgb="FFD00000"/>
          <x14:colorAxis rgb="FF000000"/>
          <x14:colorMarkers rgb="FFD00000"/>
          <x14:colorFirst rgb="FFD00000"/>
          <x14:colorLast rgb="FFD00000"/>
          <x14:colorHigh rgb="FFD00000"/>
          <x14:colorLow rgb="FFD00000"/>
          <x14:sparklines>
            <x14:sparkline>
              <xm:f>Barauszahlungen!D27:P27</xm:f>
              <xm:sqref>S27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S14"/>
  <sheetViews>
    <sheetView showGridLines="0" zoomScaleNormal="100" workbookViewId="0">
      <pane ySplit="4" topLeftCell="A5" activePane="bottomLeft" state="frozen"/>
      <selection activeCell="R4" sqref="R4"/>
      <selection pane="bottomLeft"/>
    </sheetView>
  </sheetViews>
  <sheetFormatPr baseColWidth="10" defaultColWidth="9.140625" defaultRowHeight="17.25" customHeight="1" x14ac:dyDescent="0.25"/>
  <cols>
    <col min="1" max="1" width="2.5703125" customWidth="1"/>
    <col min="2" max="2" width="46.42578125" customWidth="1"/>
    <col min="3" max="3" width="3" customWidth="1"/>
    <col min="4" max="4" width="11.42578125" customWidth="1"/>
    <col min="5" max="16" width="12.28515625" customWidth="1"/>
    <col min="17" max="17" width="3" style="16" customWidth="1"/>
    <col min="18" max="18" width="19" customWidth="1"/>
  </cols>
  <sheetData>
    <row r="1" spans="2:19" ht="42" customHeight="1" thickBot="1" x14ac:dyDescent="0.6">
      <c r="B1" s="59" t="s">
        <v>0</v>
      </c>
      <c r="C1" s="59"/>
      <c r="D1" s="59"/>
      <c r="E1" s="59"/>
      <c r="F1" s="59"/>
      <c r="G1" s="59"/>
      <c r="H1" s="59"/>
      <c r="I1" s="59"/>
      <c r="J1" s="59"/>
      <c r="K1" s="59"/>
      <c r="L1" s="59"/>
      <c r="M1" s="59"/>
      <c r="N1" s="59"/>
      <c r="O1" s="59"/>
      <c r="P1" s="59"/>
      <c r="Q1" s="59"/>
      <c r="R1" s="59"/>
      <c r="S1" s="59"/>
    </row>
    <row r="2" spans="2:19" ht="22.5" customHeight="1" thickTop="1" x14ac:dyDescent="0.25">
      <c r="Q2" s="12"/>
    </row>
    <row r="3" spans="2:19" ht="30" customHeight="1" x14ac:dyDescent="0.3">
      <c r="B3" s="11" t="s">
        <v>1</v>
      </c>
      <c r="D3" s="44" t="s">
        <v>9</v>
      </c>
      <c r="E3" s="10" t="str">
        <f ca="1">UPPER(TEXT(StartdatumGeschäftsjahr,"MMM"))</f>
        <v>JUL</v>
      </c>
      <c r="F3" s="10" t="str">
        <f ca="1">UPPER(TEXT(EOMONTH(StartdatumGeschäftsjahr,1),"MMM"))</f>
        <v>AUG</v>
      </c>
      <c r="G3" s="10" t="str">
        <f ca="1">UPPER(TEXT(EOMONTH(StartdatumGeschäftsjahr,2),"MMM"))</f>
        <v>SEP</v>
      </c>
      <c r="H3" s="10" t="str">
        <f ca="1">UPPER(TEXT(EOMONTH(StartdatumGeschäftsjahr,3),"MMM"))</f>
        <v>OKT</v>
      </c>
      <c r="I3" s="10" t="str">
        <f ca="1">UPPER(TEXT(EOMONTH(StartdatumGeschäftsjahr,4),"MMM"))</f>
        <v>NOV</v>
      </c>
      <c r="J3" s="10" t="str">
        <f ca="1">UPPER(TEXT(EOMONTH(StartdatumGeschäftsjahr,5),"MMM"))</f>
        <v>DEZ</v>
      </c>
      <c r="K3" s="10" t="str">
        <f ca="1">UPPER(TEXT(EOMONTH(StartdatumGeschäftsjahr,6),"MMM"))</f>
        <v>JAN</v>
      </c>
      <c r="L3" s="10" t="str">
        <f ca="1">UPPER(TEXT(EOMONTH(StartdatumGeschäftsjahr,7),"MMM"))</f>
        <v>FEB</v>
      </c>
      <c r="M3" s="10" t="str">
        <f ca="1">UPPER(TEXT(EOMONTH(StartdatumGeschäftsjahr,8),"MMM"))</f>
        <v>MRZ</v>
      </c>
      <c r="N3" s="10" t="str">
        <f ca="1">UPPER(TEXT(EOMONTH(StartdatumGeschäftsjahr,9),"MMM"))</f>
        <v>APR</v>
      </c>
      <c r="O3" s="10" t="str">
        <f ca="1">UPPER(TEXT(EOMONTH(StartdatumGeschäftsjahr,10),"MMM"))</f>
        <v>MAI</v>
      </c>
      <c r="P3" s="10" t="str">
        <f ca="1">UPPER(TEXT(EOMONTH(StartdatumGeschäftsjahr,11),"MMM"))</f>
        <v>JUN</v>
      </c>
      <c r="Q3" s="23"/>
      <c r="R3" s="46" t="s">
        <v>40</v>
      </c>
      <c r="S3" s="1"/>
    </row>
    <row r="4" spans="2:19" s="19" customFormat="1" ht="16.5" customHeight="1" thickBot="1" x14ac:dyDescent="0.3">
      <c r="B4" s="18">
        <f ca="1">Bargeldeingänge!StartdatumGeschäftsjahr</f>
        <v>43647</v>
      </c>
      <c r="D4" s="45" t="s">
        <v>10</v>
      </c>
      <c r="E4" s="22">
        <f ca="1">StartdatumGeschäftsjahr</f>
        <v>43647</v>
      </c>
      <c r="F4" s="22">
        <f t="shared" ref="F4" ca="1" si="0">EOMONTH(E4,0)+DAY(StartdatumGeschäftsjahr)</f>
        <v>43678</v>
      </c>
      <c r="G4" s="22">
        <f t="shared" ref="G4" ca="1" si="1">EOMONTH(F4,0)+DAY(StartdatumGeschäftsjahr)</f>
        <v>43709</v>
      </c>
      <c r="H4" s="22">
        <f t="shared" ref="H4" ca="1" si="2">EOMONTH(G4,0)+DAY(StartdatumGeschäftsjahr)</f>
        <v>43739</v>
      </c>
      <c r="I4" s="22">
        <f t="shared" ref="I4" ca="1" si="3">EOMONTH(H4,0)+DAY(StartdatumGeschäftsjahr)</f>
        <v>43770</v>
      </c>
      <c r="J4" s="22">
        <f t="shared" ref="J4" ca="1" si="4">EOMONTH(I4,0)+DAY(StartdatumGeschäftsjahr)</f>
        <v>43800</v>
      </c>
      <c r="K4" s="22">
        <f t="shared" ref="K4" ca="1" si="5">EOMONTH(J4,0)+DAY(StartdatumGeschäftsjahr)</f>
        <v>43831</v>
      </c>
      <c r="L4" s="22">
        <f t="shared" ref="L4" ca="1" si="6">EOMONTH(K4,0)+DAY(StartdatumGeschäftsjahr)</f>
        <v>43862</v>
      </c>
      <c r="M4" s="22">
        <f t="shared" ref="M4" ca="1" si="7">EOMONTH(L4,0)+DAY(StartdatumGeschäftsjahr)</f>
        <v>43891</v>
      </c>
      <c r="N4" s="22">
        <f t="shared" ref="N4" ca="1" si="8">EOMONTH(M4,0)+DAY(StartdatumGeschäftsjahr)</f>
        <v>43922</v>
      </c>
      <c r="O4" s="22">
        <f t="shared" ref="O4" ca="1" si="9">EOMONTH(N4,0)+DAY(StartdatumGeschäftsjahr)</f>
        <v>43952</v>
      </c>
      <c r="P4" s="22">
        <f t="shared" ref="P4" ca="1" si="10">EOMONTH(O4,0)+DAY(StartdatumGeschäftsjahr)</f>
        <v>43983</v>
      </c>
      <c r="Q4" s="21"/>
      <c r="R4" s="44" t="s">
        <v>32</v>
      </c>
      <c r="S4" s="20"/>
    </row>
    <row r="5" spans="2:19" s="5" customFormat="1" ht="17.25" customHeight="1" thickTop="1" x14ac:dyDescent="0.25">
      <c r="B5" s="2" t="s">
        <v>33</v>
      </c>
      <c r="C5" s="6"/>
      <c r="D5"/>
      <c r="E5"/>
      <c r="F5"/>
      <c r="G5"/>
      <c r="H5"/>
      <c r="I5"/>
      <c r="J5"/>
      <c r="K5"/>
      <c r="L5"/>
      <c r="M5"/>
      <c r="N5"/>
      <c r="O5"/>
      <c r="P5"/>
      <c r="Q5" s="13"/>
      <c r="R5"/>
      <c r="S5"/>
    </row>
    <row r="6" spans="2:19" ht="17.25" customHeight="1" x14ac:dyDescent="0.25">
      <c r="B6" s="26" t="s">
        <v>34</v>
      </c>
      <c r="C6" s="8"/>
      <c r="D6" s="57"/>
      <c r="E6" s="57"/>
      <c r="F6" s="57"/>
      <c r="G6" s="57"/>
      <c r="H6" s="57"/>
      <c r="I6" s="57"/>
      <c r="J6" s="57"/>
      <c r="K6" s="57"/>
      <c r="L6" s="57"/>
      <c r="M6" s="57"/>
      <c r="N6" s="57"/>
      <c r="O6" s="57"/>
      <c r="P6" s="57"/>
      <c r="Q6" s="39"/>
      <c r="R6" s="56">
        <f>SUM(BarZahlungen[[#This Row],[Zeitraum 0]:[Zeitraum 12]])</f>
        <v>0</v>
      </c>
      <c r="S6" s="35"/>
    </row>
    <row r="7" spans="2:19" ht="17.25" customHeight="1" x14ac:dyDescent="0.25">
      <c r="B7" s="26" t="s">
        <v>35</v>
      </c>
      <c r="C7" s="8"/>
      <c r="D7" s="57"/>
      <c r="E7" s="57"/>
      <c r="F7" s="57"/>
      <c r="G7" s="57"/>
      <c r="H7" s="57"/>
      <c r="I7" s="57"/>
      <c r="J7" s="57"/>
      <c r="K7" s="57"/>
      <c r="L7" s="57"/>
      <c r="M7" s="57"/>
      <c r="N7" s="57"/>
      <c r="O7" s="57"/>
      <c r="P7" s="57"/>
      <c r="Q7" s="39"/>
      <c r="R7" s="56">
        <f>SUM(BarZahlungen[[#This Row],[Zeitraum 0]:[Zeitraum 12]])</f>
        <v>0</v>
      </c>
      <c r="S7" s="35"/>
    </row>
    <row r="8" spans="2:19" ht="17.25" customHeight="1" x14ac:dyDescent="0.25">
      <c r="B8" s="26" t="s">
        <v>36</v>
      </c>
      <c r="C8" s="8"/>
      <c r="D8" s="57"/>
      <c r="E8" s="57"/>
      <c r="F8" s="57"/>
      <c r="G8" s="57"/>
      <c r="H8" s="57"/>
      <c r="I8" s="57"/>
      <c r="J8" s="57"/>
      <c r="K8" s="57"/>
      <c r="L8" s="57"/>
      <c r="M8" s="57"/>
      <c r="N8" s="57"/>
      <c r="O8" s="57"/>
      <c r="P8" s="57"/>
      <c r="Q8" s="39"/>
      <c r="R8" s="56">
        <f>SUM(BarZahlungen[[#This Row],[Zeitraum 0]:[Zeitraum 12]])</f>
        <v>0</v>
      </c>
      <c r="S8" s="35"/>
    </row>
    <row r="9" spans="2:19" ht="17.25" customHeight="1" x14ac:dyDescent="0.25">
      <c r="B9" s="26" t="s">
        <v>37</v>
      </c>
      <c r="C9" s="8"/>
      <c r="D9" s="57"/>
      <c r="E9" s="57"/>
      <c r="F9" s="57"/>
      <c r="G9" s="57"/>
      <c r="H9" s="57"/>
      <c r="I9" s="57"/>
      <c r="J9" s="57"/>
      <c r="K9" s="57"/>
      <c r="L9" s="57"/>
      <c r="M9" s="57"/>
      <c r="N9" s="57"/>
      <c r="O9" s="57"/>
      <c r="P9" s="57"/>
      <c r="Q9" s="39"/>
      <c r="R9" s="56">
        <f>SUM(BarZahlungen[[#This Row],[Zeitraum 0]:[Zeitraum 12]])</f>
        <v>0</v>
      </c>
      <c r="S9" s="35"/>
    </row>
    <row r="10" spans="2:19" ht="17.25" customHeight="1" x14ac:dyDescent="0.25">
      <c r="B10" s="26" t="s">
        <v>38</v>
      </c>
      <c r="C10" s="8"/>
      <c r="D10" s="57"/>
      <c r="E10" s="57"/>
      <c r="F10" s="57"/>
      <c r="G10" s="57"/>
      <c r="H10" s="57"/>
      <c r="I10" s="57"/>
      <c r="J10" s="57"/>
      <c r="K10" s="57"/>
      <c r="L10" s="57"/>
      <c r="M10" s="57"/>
      <c r="N10" s="57"/>
      <c r="O10" s="57"/>
      <c r="P10" s="57"/>
      <c r="Q10" s="39"/>
      <c r="R10" s="56">
        <f>SUM(BarZahlungen[[#This Row],[Zeitraum 0]:[Zeitraum 12]])</f>
        <v>0</v>
      </c>
      <c r="S10" s="35"/>
    </row>
    <row r="11" spans="2:19" ht="17.25" customHeight="1" x14ac:dyDescent="0.25">
      <c r="B11" s="3" t="s">
        <v>40</v>
      </c>
      <c r="C11" s="8"/>
      <c r="D11" s="58">
        <f>SUBTOTAL(109,BarZahlungen[Zeitraum 0])</f>
        <v>0</v>
      </c>
      <c r="E11" s="58">
        <f>SUBTOTAL(109,BarZahlungen[Zeitraum 1])</f>
        <v>0</v>
      </c>
      <c r="F11" s="58">
        <f>SUBTOTAL(109,BarZahlungen[Zeitraum 2])</f>
        <v>0</v>
      </c>
      <c r="G11" s="58">
        <f>SUBTOTAL(109,BarZahlungen[Zeitraum 3])</f>
        <v>0</v>
      </c>
      <c r="H11" s="58">
        <f>SUBTOTAL(109,BarZahlungen[Zeitraum 4])</f>
        <v>0</v>
      </c>
      <c r="I11" s="58">
        <f>SUBTOTAL(109,BarZahlungen[Zeitraum 5])</f>
        <v>0</v>
      </c>
      <c r="J11" s="58">
        <f>SUBTOTAL(109,BarZahlungen[Zeitraum 6])</f>
        <v>0</v>
      </c>
      <c r="K11" s="58">
        <f>SUBTOTAL(109,BarZahlungen[Zeitraum 7])</f>
        <v>0</v>
      </c>
      <c r="L11" s="58">
        <f>SUBTOTAL(109,BarZahlungen[Zeitraum 8])</f>
        <v>0</v>
      </c>
      <c r="M11" s="58">
        <f>SUBTOTAL(109,BarZahlungen[Zeitraum 9])</f>
        <v>0</v>
      </c>
      <c r="N11" s="58">
        <f>SUBTOTAL(109,BarZahlungen[Zeitraum 10])</f>
        <v>0</v>
      </c>
      <c r="O11" s="58">
        <f>SUBTOTAL(109,BarZahlungen[Zeitraum 11])</f>
        <v>0</v>
      </c>
      <c r="P11" s="58">
        <f>SUBTOTAL(109,BarZahlungen[Zeitraum 12])</f>
        <v>0</v>
      </c>
      <c r="Q11" s="14"/>
      <c r="R11" s="58">
        <f>SUBTOTAL(109,BarZahlungen[Ergebnis])</f>
        <v>0</v>
      </c>
      <c r="S11" s="36"/>
    </row>
    <row r="12" spans="2:19" ht="17.25" customHeight="1" thickBot="1" x14ac:dyDescent="0.3">
      <c r="B12" s="38" t="s">
        <v>39</v>
      </c>
      <c r="C12" s="6"/>
      <c r="D12" s="54">
        <f>SUM(Barauszahlungen[Zeitraum 0],BarZahlungen[Zeitraum 0])</f>
        <v>0</v>
      </c>
      <c r="E12" s="54">
        <f>SUM(Barauszahlungen[Zeitraum 1],BarZahlungen[Zeitraum 1])</f>
        <v>400</v>
      </c>
      <c r="F12" s="54">
        <f>SUM(Barauszahlungen[Zeitraum 2],BarZahlungen[Zeitraum 2])</f>
        <v>0</v>
      </c>
      <c r="G12" s="54">
        <f>SUM(Barauszahlungen[Zeitraum 3],BarZahlungen[Zeitraum 3])</f>
        <v>226</v>
      </c>
      <c r="H12" s="54">
        <f>SUM(Barauszahlungen[Zeitraum 4],BarZahlungen[Zeitraum 4])</f>
        <v>0</v>
      </c>
      <c r="I12" s="54">
        <f>SUM(Barauszahlungen[Zeitraum 5],BarZahlungen[Zeitraum 5])</f>
        <v>0</v>
      </c>
      <c r="J12" s="54">
        <f>SUM(Barauszahlungen[Zeitraum 6],BarZahlungen[Zeitraum 6])</f>
        <v>0</v>
      </c>
      <c r="K12" s="54">
        <f>SUM(Barauszahlungen[Zeitraum 7],BarZahlungen[Zeitraum 7])</f>
        <v>0</v>
      </c>
      <c r="L12" s="54">
        <f>SUM(Barauszahlungen[Zeitraum 8],BarZahlungen[Zeitraum 8])</f>
        <v>0</v>
      </c>
      <c r="M12" s="54">
        <f>SUM(Barauszahlungen[Zeitraum 9],BarZahlungen[Zeitraum 9])</f>
        <v>0</v>
      </c>
      <c r="N12" s="54">
        <f>SUM(Barauszahlungen[Zeitraum 10],BarZahlungen[Zeitraum 10])</f>
        <v>0</v>
      </c>
      <c r="O12" s="54">
        <f>SUM(Barauszahlungen[Zeitraum 11],BarZahlungen[Zeitraum 11])</f>
        <v>0</v>
      </c>
      <c r="P12" s="54">
        <f>SUM(Barauszahlungen[Zeitraum 12],BarZahlungen[Zeitraum 12])</f>
        <v>0</v>
      </c>
      <c r="Q12" s="15"/>
      <c r="R12" s="54">
        <f>SUM(Barauszahlungen[Ergebnis],BarZahlungen[Ergebnis])</f>
        <v>626</v>
      </c>
      <c r="S12" s="37"/>
    </row>
    <row r="13" spans="2:19" s="4" customFormat="1" ht="17.25" customHeight="1" x14ac:dyDescent="0.25"/>
    <row r="14" spans="2:19" ht="17.25" customHeight="1" x14ac:dyDescent="0.25">
      <c r="B14" s="4"/>
      <c r="C14" s="4"/>
      <c r="D14" s="4"/>
      <c r="E14" s="4"/>
      <c r="F14" s="4"/>
      <c r="G14" s="4"/>
      <c r="H14" s="4"/>
      <c r="I14" s="4"/>
      <c r="J14" s="4"/>
      <c r="K14" s="4"/>
      <c r="L14" s="4"/>
      <c r="M14" s="4"/>
      <c r="N14" s="4"/>
      <c r="O14" s="4"/>
      <c r="P14" s="4"/>
      <c r="Q14" s="4"/>
      <c r="R14" s="4"/>
      <c r="S14" s="4"/>
    </row>
  </sheetData>
  <mergeCells count="1">
    <mergeCell ref="B1:S1"/>
  </mergeCells>
  <dataValidations count="10">
    <dataValidation allowBlank="1" showInputMessage="1" showErrorMessage="1" prompt="Erstellen Sie eine Liste mit Barauszahlungselementen – Non-Profit &amp; Verlustrechnungen für jeden Monat in der Barauszahlungen-Tabelle ab Zelle B6 auf diesem Arbeitsblatt." sqref="A1" xr:uid="{00000000-0002-0000-0200-000000000000}"/>
    <dataValidation allowBlank="1" showInputMessage="1" showErrorMessage="1" prompt="Der Titel dieses Arbeitsblatts befindet sich in dieser Zelle, Angaben des geschätzten Vorphasenkapitals in D3 und D4 und die geschätzte Gesamtposition in R3 und R4." sqref="B1:S1" xr:uid="{00000000-0002-0000-0200-000001000000}"/>
    <dataValidation allowBlank="1" showInputMessage="1" showErrorMessage="1" prompt="Das Startdatum des Geschäftsjahrs wird in der Zelle unten automatisch aktualisiert." sqref="B3" xr:uid="{00000000-0002-0000-0200-000002000000}"/>
    <dataValidation allowBlank="1" showInputMessage="1" showErrorMessage="1" prompt="Das Startdatum des Geschäftsjahrs wird in dieser Zelle automatisch aktualisiert." sqref="B4" xr:uid="{00000000-0002-0000-0200-000003000000}"/>
    <dataValidation allowBlank="1" showInputMessage="1" showErrorMessage="1" prompt="Ändern Sie Angaben in der Tabellenspalte unten und geben Sie Beträge für das Vorphasenkapital sowie jeden Monat in die Tabelle ein. Die geschätzte Gesamtposition wird automatisch berechnet und die Trendlinie am Ende automatisch aktualisiert." sqref="B5" xr:uid="{00000000-0002-0000-0200-000004000000}"/>
    <dataValidation allowBlank="1" showInputMessage="1" showErrorMessage="1" prompt="Die Gesamtbarauszahlung für jeden Monat und die Trendlinie werden automatisch in den Zellen rechts aktualisiert." sqref="B12" xr:uid="{00000000-0002-0000-0200-000005000000}"/>
    <dataValidation allowBlank="1" showInputMessage="1" showErrorMessage="1" prompt="Angaben des geschätzten Vorphasenkapitals befinden sich in dieser und der darunterliegenden Zelle." sqref="D3" xr:uid="{00000000-0002-0000-0200-000006000000}"/>
    <dataValidation allowBlank="1" showInputMessage="1" showErrorMessage="1" prompt="Die automatisch aktualisierten Monate befinden sich in dieser Zelle und den Zellen rechts." sqref="E3" xr:uid="{00000000-0002-0000-0200-000007000000}"/>
    <dataValidation allowBlank="1" showInputMessage="1" showErrorMessage="1" prompt="Die automatisch aktualisierten Tage befinden sich in dieser Zelle und den Zellen rechts." sqref="E4" xr:uid="{00000000-0002-0000-0200-000008000000}"/>
    <dataValidation allowBlank="1" showInputMessage="1" showErrorMessage="1" prompt="Angaben der geschätzten Gesamtposition befinden sich in dieser und der darunterliegenden Zelle." sqref="R3" xr:uid="{00000000-0002-0000-0200-000009000000}"/>
  </dataValidations>
  <printOptions horizontalCentered="1" verticalCentered="1"/>
  <pageMargins left="0.5" right="0.5" top="0.5" bottom="0.5" header="0.3" footer="0.3"/>
  <pageSetup paperSize="9" scale="56" orientation="landscape" r:id="rId1"/>
  <tableParts count="1">
    <tablePart r:id="rId2"/>
  </tableParts>
  <extLst>
    <ext xmlns:x14="http://schemas.microsoft.com/office/spreadsheetml/2009/9/main" uri="{05C60535-1F16-4fd2-B633-F4F36F0B64E0}">
      <x14:sparklineGroups xmlns:xm="http://schemas.microsoft.com/office/excel/2006/main">
        <x14:sparklineGroup displayEmptyCellsAs="gap" markers="1" xr2:uid="{00000000-0003-0000-0200-000002000000}">
          <x14:colorSeries theme="0" tint="-0.34998626667073579"/>
          <x14:colorNegative theme="9"/>
          <x14:colorAxis rgb="FF000000"/>
          <x14:colorMarkers theme="9"/>
          <x14:colorFirst theme="4"/>
          <x14:colorLast theme="5"/>
          <x14:colorHigh theme="6"/>
          <x14:colorLow theme="7"/>
          <x14:sparklines>
            <x14:sparkline>
              <xm:f>'Barauszahlungen (nicht GuV)'!D11:P11</xm:f>
              <xm:sqref>S11</xm:sqref>
            </x14:sparkline>
            <x14:sparkline>
              <xm:f>'Barauszahlungen (nicht GuV)'!D12:P12</xm:f>
              <xm:sqref>S12</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Bargeldeingänge</vt:lpstr>
      <vt:lpstr>Barauszahlungen</vt:lpstr>
      <vt:lpstr>Barauszahlungen (nicht GuV)</vt:lpstr>
      <vt:lpstr>Barauszahlungen!StartdatumGeschäftsjahr</vt:lpstr>
      <vt:lpstr>'Barauszahlungen (nicht GuV)'!StartdatumGeschäftsjahr</vt:lpstr>
      <vt:lpstr>Bargeldeingänge!StartdatumGeschäftsjahr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2018-03-27T13:04:53Z</dcterms:created>
  <dcterms:modified xsi:type="dcterms:W3CDTF">2019-05-22T06:13:06Z</dcterms:modified>
</cp:coreProperties>
</file>