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15"/>
  <workbookPr codeName="ThisWorkbook"/>
  <mc:AlternateContent xmlns:mc="http://schemas.openxmlformats.org/markup-compatibility/2006">
    <mc:Choice Requires="x15">
      <x15ac:absPath xmlns:x15ac="http://schemas.microsoft.com/office/spreadsheetml/2010/11/ac" url="\\store\Phases6\Accounts\Template\O16_Template\20190515_Accessibility_WAC_Win32_iOS_Q4_B7\04_PreDTP_Done\de-DE\"/>
    </mc:Choice>
  </mc:AlternateContent>
  <xr:revisionPtr revIDLastSave="0" documentId="13_ncr:1_{629B2868-5883-4CD8-B99F-197ABC8DE23A}" xr6:coauthVersionLast="43" xr6:coauthVersionMax="43" xr10:uidLastSave="{00000000-0000-0000-0000-000000000000}"/>
  <bookViews>
    <workbookView xWindow="-120" yWindow="-120" windowWidth="28890" windowHeight="16110" xr2:uid="{00000000-000D-0000-FFFF-FFFF00000000}"/>
  </bookViews>
  <sheets>
    <sheet name="Finanzbericht" sheetId="3" r:id="rId1"/>
    <sheet name="Eingabe Finanzdaten" sheetId="1" r:id="rId2"/>
    <sheet name="Key Metric Settings" sheetId="4" r:id="rId3"/>
    <sheet name="Berechnungen" sheetId="2" state="hidden" r:id="rId4"/>
  </sheets>
  <definedNames>
    <definedName name="AusgewähltesJahr">Finanzbericht!$K$2</definedName>
    <definedName name="_xlnm.Print_Area" localSheetId="0">Finanzbericht!$A$1:$M$40</definedName>
    <definedName name="Jahre">Berechnungen!$I$6</definedName>
    <definedName name="lstJahre">OFFSET('Eingabe Finanzdaten'!$B$5:$I$5,0,1,1,COUNTA('Eingabe Finanzdaten'!$B$5:$I$5)-1)</definedName>
    <definedName name="lstMetriken">OFFSET('Eingabe Finanzdaten'!$B$6:$B$30,0,0,COUNTA('Eingabe Finanzdaten'!$B$6:$B$30))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0" i="3" l="1"/>
  <c r="E15" i="3"/>
  <c r="D15" i="3"/>
  <c r="D6" i="4"/>
  <c r="D7" i="4"/>
  <c r="D8" i="4"/>
  <c r="D9" i="4"/>
  <c r="D5" i="4"/>
  <c r="D5" i="1" l="1"/>
  <c r="C5" i="1" l="1"/>
  <c r="E5" i="1"/>
  <c r="F5" i="1"/>
  <c r="G5" i="1"/>
  <c r="H5" i="1"/>
  <c r="I5" i="1"/>
  <c r="B39" i="2" l="1"/>
  <c r="A32" i="2"/>
  <c r="A33" i="2"/>
  <c r="A34" i="2"/>
  <c r="A35" i="2"/>
  <c r="A36" i="2"/>
  <c r="A37" i="2"/>
  <c r="A38" i="2"/>
  <c r="A39" i="2"/>
  <c r="B15" i="2"/>
  <c r="B16" i="2"/>
  <c r="B17" i="2"/>
  <c r="B18" i="3" s="1"/>
  <c r="B18" i="2"/>
  <c r="B19" i="2"/>
  <c r="B20" i="2"/>
  <c r="B21" i="2"/>
  <c r="B22" i="2"/>
  <c r="B23" i="2"/>
  <c r="B24" i="2"/>
  <c r="B25" i="2"/>
  <c r="B26" i="3" s="1"/>
  <c r="B26" i="2"/>
  <c r="B27" i="2"/>
  <c r="B28" i="2"/>
  <c r="B29" i="2"/>
  <c r="A29" i="2"/>
  <c r="B9" i="2"/>
  <c r="A9" i="2" s="1"/>
  <c r="B10" i="2"/>
  <c r="A10" i="2" s="1"/>
  <c r="B11" i="2"/>
  <c r="A11" i="2" s="1"/>
  <c r="B12" i="2"/>
  <c r="A12" i="2" s="1"/>
  <c r="B8" i="2"/>
  <c r="A8" i="2" s="1"/>
  <c r="B17" i="3"/>
  <c r="B19" i="3"/>
  <c r="B21" i="3"/>
  <c r="B23" i="3"/>
  <c r="B25" i="3"/>
  <c r="B27" i="3"/>
  <c r="B29" i="3"/>
  <c r="B30" i="2"/>
  <c r="B31" i="3" s="1"/>
  <c r="E31" i="3" s="1"/>
  <c r="B31" i="2"/>
  <c r="B32" i="2"/>
  <c r="B33" i="3" s="1"/>
  <c r="E33" i="3" s="1"/>
  <c r="B33" i="2"/>
  <c r="B34" i="3" s="1"/>
  <c r="E34" i="3" s="1"/>
  <c r="B34" i="2"/>
  <c r="B35" i="2"/>
  <c r="B36" i="2"/>
  <c r="B37" i="3" s="1"/>
  <c r="E37" i="3" s="1"/>
  <c r="B37" i="2"/>
  <c r="B38" i="3" s="1"/>
  <c r="E38" i="3" s="1"/>
  <c r="B38" i="2"/>
  <c r="B39" i="3" s="1"/>
  <c r="E39" i="3" s="1"/>
  <c r="B40" i="3"/>
  <c r="E40" i="3" s="1"/>
  <c r="B16" i="3"/>
  <c r="B36" i="3"/>
  <c r="E36" i="3" s="1"/>
  <c r="B20" i="3"/>
  <c r="B22" i="3"/>
  <c r="B24" i="3"/>
  <c r="B28" i="3"/>
  <c r="B30" i="3"/>
  <c r="A16" i="2"/>
  <c r="A17" i="2"/>
  <c r="A18" i="2"/>
  <c r="A19" i="2"/>
  <c r="A20" i="2"/>
  <c r="A21" i="2"/>
  <c r="A22" i="2"/>
  <c r="A23" i="2"/>
  <c r="A24" i="2"/>
  <c r="A25" i="2"/>
  <c r="A26" i="2"/>
  <c r="A27" i="2"/>
  <c r="A28" i="2"/>
  <c r="A30" i="2"/>
  <c r="A31" i="2"/>
  <c r="A15" i="2"/>
  <c r="C3" i="2"/>
  <c r="C4" i="2" s="1"/>
  <c r="D4" i="2" s="1"/>
  <c r="D38" i="2"/>
  <c r="E38" i="2"/>
  <c r="B32" i="3"/>
  <c r="E32" i="3" s="1"/>
  <c r="F7" i="3"/>
  <c r="B35" i="3"/>
  <c r="E35" i="3" s="1"/>
  <c r="B7" i="3"/>
  <c r="H7" i="3" l="1"/>
  <c r="D7" i="3"/>
  <c r="J7" i="3"/>
  <c r="D3" i="2"/>
  <c r="G7" i="2"/>
  <c r="F36" i="2"/>
  <c r="G32" i="2"/>
  <c r="D33" i="3" s="1"/>
  <c r="D36" i="2"/>
  <c r="E37" i="2"/>
  <c r="C36" i="2"/>
  <c r="D34" i="2"/>
  <c r="D31" i="2"/>
  <c r="D32" i="2"/>
  <c r="D30" i="2"/>
  <c r="D37" i="2"/>
  <c r="G33" i="2"/>
  <c r="D34" i="3" s="1"/>
  <c r="E36" i="2"/>
  <c r="D33" i="2"/>
  <c r="C30" i="2"/>
  <c r="C32" i="2"/>
  <c r="C33" i="2"/>
  <c r="E30" i="2"/>
  <c r="C34" i="2"/>
  <c r="E34" i="2"/>
  <c r="C35" i="2"/>
  <c r="E32" i="2"/>
  <c r="C38" i="2"/>
  <c r="G30" i="2"/>
  <c r="D31" i="3" s="1"/>
  <c r="F30" i="2"/>
  <c r="G34" i="2"/>
  <c r="D35" i="3" s="1"/>
  <c r="F34" i="2"/>
  <c r="E31" i="2"/>
  <c r="F35" i="2"/>
  <c r="F32" i="2"/>
  <c r="G36" i="2"/>
  <c r="D37" i="3" s="1"/>
  <c r="G37" i="2"/>
  <c r="D38" i="3" s="1"/>
  <c r="G38" i="2"/>
  <c r="D39" i="3" s="1"/>
  <c r="F38" i="2"/>
  <c r="G35" i="2"/>
  <c r="D36" i="3" s="1"/>
  <c r="G31" i="2"/>
  <c r="D32" i="3" s="1"/>
  <c r="F29" i="2"/>
  <c r="E29" i="2"/>
  <c r="G29" i="2"/>
  <c r="D30" i="3" s="1"/>
  <c r="C29" i="2"/>
  <c r="D29" i="2"/>
  <c r="F33" i="2"/>
  <c r="E33" i="2"/>
  <c r="F31" i="2"/>
  <c r="C31" i="2"/>
  <c r="E35" i="2"/>
  <c r="D35" i="2"/>
  <c r="F37" i="2"/>
  <c r="C37" i="2"/>
  <c r="G39" i="2"/>
  <c r="D40" i="3" s="1"/>
  <c r="C39" i="2"/>
  <c r="F39" i="2"/>
  <c r="D39" i="2"/>
  <c r="E39" i="2"/>
  <c r="H33" i="3" l="1"/>
  <c r="G6" i="2"/>
  <c r="F7" i="2"/>
  <c r="H36" i="3"/>
  <c r="H39" i="3"/>
  <c r="H32" i="3"/>
  <c r="H30" i="3"/>
  <c r="H37" i="3"/>
  <c r="H35" i="3"/>
  <c r="H31" i="3"/>
  <c r="H34" i="3"/>
  <c r="H38" i="3"/>
  <c r="H40" i="3"/>
  <c r="F6" i="2" l="1"/>
  <c r="E7" i="2"/>
  <c r="G10" i="2"/>
  <c r="G9" i="2"/>
  <c r="G16" i="2"/>
  <c r="D17" i="3" s="1"/>
  <c r="G17" i="2"/>
  <c r="D18" i="3" s="1"/>
  <c r="G22" i="2"/>
  <c r="D23" i="3" s="1"/>
  <c r="G26" i="2"/>
  <c r="D27" i="3" s="1"/>
  <c r="G23" i="2"/>
  <c r="D24" i="3" s="1"/>
  <c r="G20" i="2"/>
  <c r="D21" i="3" s="1"/>
  <c r="G15" i="2"/>
  <c r="D16" i="3" s="1"/>
  <c r="G12" i="2"/>
  <c r="G11" i="2"/>
  <c r="G8" i="2"/>
  <c r="G25" i="2"/>
  <c r="D26" i="3" s="1"/>
  <c r="G21" i="2"/>
  <c r="D22" i="3" s="1"/>
  <c r="G18" i="2"/>
  <c r="D19" i="3" s="1"/>
  <c r="G27" i="2"/>
  <c r="D28" i="3" s="1"/>
  <c r="G19" i="2"/>
  <c r="D20" i="3" s="1"/>
  <c r="G24" i="2"/>
  <c r="D25" i="3" s="1"/>
  <c r="G28" i="2"/>
  <c r="D29" i="3" s="1"/>
  <c r="B8" i="3" l="1"/>
  <c r="J8" i="3"/>
  <c r="D8" i="3"/>
  <c r="E6" i="2"/>
  <c r="D7" i="2"/>
  <c r="H8" i="3"/>
  <c r="F8" i="3"/>
  <c r="F9" i="2"/>
  <c r="H9" i="2" s="1"/>
  <c r="D9" i="3" s="1"/>
  <c r="F10" i="2"/>
  <c r="H10" i="2" s="1"/>
  <c r="F9" i="3" s="1"/>
  <c r="F15" i="2"/>
  <c r="E16" i="3" s="1"/>
  <c r="H16" i="3" s="1"/>
  <c r="F27" i="2"/>
  <c r="F23" i="2"/>
  <c r="F19" i="2"/>
  <c r="F28" i="2"/>
  <c r="F20" i="2"/>
  <c r="F11" i="2"/>
  <c r="H11" i="2" s="1"/>
  <c r="H9" i="3" s="1"/>
  <c r="F12" i="2"/>
  <c r="H12" i="2" s="1"/>
  <c r="J9" i="3" s="1"/>
  <c r="F8" i="2"/>
  <c r="H8" i="2" s="1"/>
  <c r="B9" i="3" s="1"/>
  <c r="F25" i="2"/>
  <c r="F21" i="2"/>
  <c r="F17" i="2"/>
  <c r="F26" i="2"/>
  <c r="F22" i="2"/>
  <c r="F18" i="2"/>
  <c r="F24" i="2"/>
  <c r="F16" i="2"/>
  <c r="E25" i="3" l="1"/>
  <c r="H25" i="3" s="1"/>
  <c r="E23" i="3"/>
  <c r="H23" i="3" s="1"/>
  <c r="E18" i="3"/>
  <c r="H18" i="3" s="1"/>
  <c r="E26" i="3"/>
  <c r="H26" i="3" s="1"/>
  <c r="E21" i="3"/>
  <c r="H21" i="3" s="1"/>
  <c r="E20" i="3"/>
  <c r="H20" i="3" s="1"/>
  <c r="E28" i="3"/>
  <c r="H28" i="3" s="1"/>
  <c r="E17" i="3"/>
  <c r="H17" i="3" s="1"/>
  <c r="E19" i="3"/>
  <c r="H19" i="3" s="1"/>
  <c r="E27" i="3"/>
  <c r="H27" i="3" s="1"/>
  <c r="E22" i="3"/>
  <c r="H22" i="3" s="1"/>
  <c r="E29" i="3"/>
  <c r="H29" i="3" s="1"/>
  <c r="E24" i="3"/>
  <c r="H24" i="3" s="1"/>
  <c r="D6" i="2"/>
  <c r="C7" i="2"/>
  <c r="C6" i="2" s="1"/>
  <c r="E10" i="2"/>
  <c r="E9" i="2"/>
  <c r="E16" i="2"/>
  <c r="E15" i="2"/>
  <c r="E22" i="2"/>
  <c r="E21" i="2"/>
  <c r="E18" i="2"/>
  <c r="E27" i="2"/>
  <c r="E19" i="2"/>
  <c r="E24" i="2"/>
  <c r="E12" i="2"/>
  <c r="E11" i="2"/>
  <c r="E8" i="2"/>
  <c r="E17" i="2"/>
  <c r="E25" i="2"/>
  <c r="E26" i="2"/>
  <c r="E23" i="2"/>
  <c r="E28" i="2"/>
  <c r="E20" i="2"/>
  <c r="I6" i="2" l="1"/>
  <c r="I15" i="3" s="1"/>
  <c r="C10" i="2"/>
  <c r="C9" i="2"/>
  <c r="C16" i="2"/>
  <c r="C18" i="2"/>
  <c r="C17" i="2"/>
  <c r="C15" i="2"/>
  <c r="C27" i="2"/>
  <c r="C19" i="2"/>
  <c r="C24" i="2"/>
  <c r="C12" i="2"/>
  <c r="C11" i="2"/>
  <c r="C8" i="2"/>
  <c r="C26" i="2"/>
  <c r="C21" i="2"/>
  <c r="C25" i="2"/>
  <c r="C22" i="2"/>
  <c r="C23" i="2"/>
  <c r="C28" i="2"/>
  <c r="C20" i="2"/>
  <c r="D9" i="2"/>
  <c r="D10" i="2"/>
  <c r="D16" i="2"/>
  <c r="D22" i="2"/>
  <c r="D15" i="2"/>
  <c r="D26" i="2"/>
  <c r="D27" i="2"/>
  <c r="D19" i="2"/>
  <c r="D24" i="2"/>
  <c r="D11" i="2"/>
  <c r="D12" i="2"/>
  <c r="D8" i="2"/>
  <c r="D25" i="2"/>
  <c r="D17" i="2"/>
  <c r="D21" i="2"/>
  <c r="D18" i="2"/>
  <c r="D23" i="2"/>
  <c r="D28" i="2"/>
  <c r="D20" i="2"/>
</calcChain>
</file>

<file path=xl/sharedStrings.xml><?xml version="1.0" encoding="utf-8"?>
<sst xmlns="http://schemas.openxmlformats.org/spreadsheetml/2006/main" count="43" uniqueCount="37">
  <si>
    <t>JAHRESFINANZBERICHT</t>
  </si>
  <si>
    <t>IHR FIRMENNAME</t>
  </si>
  <si>
    <t>WICHTIGE METRIKEN</t>
  </si>
  <si>
    <t>ALLE METRIKEN</t>
  </si>
  <si>
    <t>METRIK</t>
  </si>
  <si>
    <t>Hier tippen, um wichtige Berichtsmetriken zu ändern</t>
  </si>
  <si>
    <t>Ändern Sie nicht die Informationen unten. Hier tippen, um Finanzdaten einzugeben</t>
  </si>
  <si>
    <t>% ÄNDERUNG</t>
  </si>
  <si>
    <t>Wählen Sie das Berichtsjahr in Zelle L2 aus</t>
  </si>
  <si>
    <t>Wählen Sie zum Bearbeiten der Daten das Blatt "Eingabe Finanzdaten" aus.</t>
  </si>
  <si>
    <t>EINGABE IHRER FINANZDATEN</t>
  </si>
  <si>
    <t xml:space="preserve"> SIE KÖNNEN BIS ZU 25 WICHTIGE METRIKEN FÜR EINEN ZEITRAUM VON 7 JAHREN DEFINIEREN</t>
  </si>
  <si>
    <t>Hier tippen, um den Finanzbericht anzuzeigen</t>
  </si>
  <si>
    <t>METRIKNAME</t>
  </si>
  <si>
    <t>UMSÄTZE</t>
  </si>
  <si>
    <t>BETRIEBSAUSGABEN</t>
  </si>
  <si>
    <t>BETRIEBSGEWINN</t>
  </si>
  <si>
    <t>ABSCHREIBUNG</t>
  </si>
  <si>
    <t>ZINSEN</t>
  </si>
  <si>
    <t>NETTOGEWINN</t>
  </si>
  <si>
    <t>STEUER</t>
  </si>
  <si>
    <t>GEWINN NACH STEUER</t>
  </si>
  <si>
    <t>METRIK 1</t>
  </si>
  <si>
    <t>METRIK 2</t>
  </si>
  <si>
    <t>METRIK 3</t>
  </si>
  <si>
    <t>METRIK 4</t>
  </si>
  <si>
    <t>METRIK 5</t>
  </si>
  <si>
    <t>METRIK 6</t>
  </si>
  <si>
    <t>WICHTIGE METRIKEN HIER DEFINIEREN</t>
  </si>
  <si>
    <t xml:space="preserve"> WÄHLEN SIE BIS ZU 5 METRIKEN AUS, DIE OBEN IM BERICHT ANGEZEIGT WERDEN SOLLEN</t>
  </si>
  <si>
    <t xml:space="preserve">  Hier tippen, um den Finanzbericht anzuzeigen</t>
  </si>
  <si>
    <t>Dieses Arbeitsblatt wird für Finanzbericht-Berechnungen verwendet und sollte ausgeblendet bleiben.</t>
  </si>
  <si>
    <t>Dieses Jahr</t>
  </si>
  <si>
    <t>Letztes Jahr</t>
  </si>
  <si>
    <t>Position</t>
  </si>
  <si>
    <t>Wichtige Metriken</t>
  </si>
  <si>
    <t>Alle Metriken (funktioniert bei bis zu 25 Metriken)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</si>
</sst>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0\ &quot;€&quot;;\-#,##0\ &quot;€&quot;"/>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00\ &quot;€&quot;"/>
  </numFmts>
  <fonts count="17" x14ac:knownFonts="1">
    <font>
      <sz val="11"/>
      <color theme="1" tint="0.34998626667073579"/>
      <name val="Trebuchet MS"/>
      <family val="2"/>
      <scheme val="major"/>
    </font>
    <font>
      <b/>
      <sz val="11"/>
      <color theme="1"/>
      <name val="Arial"/>
      <family val="2"/>
      <scheme val="minor"/>
    </font>
    <font>
      <sz val="11"/>
      <color theme="1" tint="0.499984740745262"/>
      <name val="Arial"/>
      <family val="2"/>
      <scheme val="minor"/>
    </font>
    <font>
      <sz val="11"/>
      <color theme="1"/>
      <name val="Arial"/>
      <family val="2"/>
      <scheme val="minor"/>
    </font>
    <font>
      <b/>
      <sz val="11"/>
      <color theme="0"/>
      <name val="Arial"/>
      <family val="2"/>
      <scheme val="minor"/>
    </font>
    <font>
      <sz val="18"/>
      <color theme="1" tint="0.34998626667073579"/>
      <name val="Arial"/>
      <family val="2"/>
      <scheme val="minor"/>
    </font>
    <font>
      <sz val="11"/>
      <color theme="4" tint="-0.249977111117893"/>
      <name val="Arial"/>
      <family val="2"/>
      <scheme val="minor"/>
    </font>
    <font>
      <sz val="11"/>
      <color theme="1" tint="0.34998626667073579"/>
      <name val="Trebuchet MS"/>
      <family val="2"/>
      <scheme val="major"/>
    </font>
    <font>
      <sz val="12"/>
      <color theme="1" tint="0.34998626667073579"/>
      <name val="Arial"/>
      <family val="2"/>
      <scheme val="minor"/>
    </font>
    <font>
      <sz val="20"/>
      <color theme="1" tint="0.34998626667073579"/>
      <name val="Arial"/>
      <family val="2"/>
      <scheme val="minor"/>
    </font>
    <font>
      <i/>
      <u/>
      <sz val="11"/>
      <color theme="4" tint="-0.499984740745262"/>
      <name val="Arial"/>
      <family val="2"/>
      <scheme val="minor"/>
    </font>
    <font>
      <i/>
      <sz val="11"/>
      <color theme="4" tint="-0.499984740745262"/>
      <name val="Arial"/>
      <family val="2"/>
      <scheme val="minor"/>
    </font>
    <font>
      <sz val="14"/>
      <color theme="1" tint="0.34998626667073579"/>
      <name val="Trebuchet MS"/>
      <family val="2"/>
      <scheme val="major"/>
    </font>
    <font>
      <sz val="14"/>
      <color theme="3" tint="0.34998626667073579"/>
      <name val="Arial"/>
      <family val="2"/>
      <scheme val="minor"/>
    </font>
    <font>
      <sz val="24"/>
      <color theme="4" tint="-0.499984740745262"/>
      <name val="Trebuchet MS"/>
      <family val="2"/>
      <scheme val="major"/>
    </font>
    <font>
      <sz val="20"/>
      <color theme="1" tint="0.34998626667073579"/>
      <name val="Trebuchet MS"/>
      <family val="2"/>
      <scheme val="major"/>
    </font>
    <font>
      <sz val="11"/>
      <color theme="1" tint="0.34998626667073579"/>
      <name val="Arial"/>
      <family val="2"/>
      <scheme val="minor"/>
    </font>
  </fonts>
  <fills count="4">
    <fill>
      <patternFill patternType="none"/>
    </fill>
    <fill>
      <patternFill patternType="gray125"/>
    </fill>
    <fill>
      <patternFill patternType="solid">
        <fgColor rgb="FFFFFFCC"/>
      </patternFill>
    </fill>
    <fill>
      <patternFill patternType="solid">
        <fgColor theme="4" tint="-0.499984740745262"/>
        <bgColor indexed="64"/>
      </patternFill>
    </fill>
  </fills>
  <borders count="43">
    <border>
      <left/>
      <right/>
      <top/>
      <bottom/>
      <diagonal/>
    </border>
    <border>
      <left style="medium">
        <color theme="1" tint="0.34998626667073579"/>
      </left>
      <right/>
      <top/>
      <bottom/>
      <diagonal/>
    </border>
    <border>
      <left/>
      <right style="medium">
        <color theme="1" tint="0.34998626667073579"/>
      </right>
      <top/>
      <bottom/>
      <diagonal/>
    </border>
    <border>
      <left style="medium">
        <color theme="1" tint="0.34998626667073579"/>
      </left>
      <right/>
      <top/>
      <bottom style="medium">
        <color theme="1" tint="0.34998626667073579"/>
      </bottom>
      <diagonal/>
    </border>
    <border>
      <left/>
      <right style="medium">
        <color theme="1" tint="0.34998626667073579"/>
      </right>
      <top/>
      <bottom style="medium">
        <color theme="1" tint="0.34998626667073579"/>
      </bottom>
      <diagonal/>
    </border>
    <border>
      <left/>
      <right/>
      <top/>
      <bottom style="dashed">
        <color theme="1" tint="0.34998626667073579"/>
      </bottom>
      <diagonal/>
    </border>
    <border>
      <left style="medium">
        <color theme="1" tint="0.34998626667073579"/>
      </left>
      <right style="medium">
        <color theme="1" tint="0.34998626667073579"/>
      </right>
      <top/>
      <bottom/>
      <diagonal/>
    </border>
    <border>
      <left/>
      <right/>
      <top/>
      <bottom style="medium">
        <color theme="1" tint="0.34998626667073579"/>
      </bottom>
      <diagonal/>
    </border>
    <border>
      <left style="medium">
        <color theme="1" tint="0.34998626667073579"/>
      </left>
      <right/>
      <top style="dashed">
        <color theme="1" tint="0.34998626667073579"/>
      </top>
      <bottom/>
      <diagonal/>
    </border>
    <border>
      <left/>
      <right style="medium">
        <color theme="1" tint="0.34998626667073579"/>
      </right>
      <top style="dashed">
        <color theme="1" tint="0.34998626667073579"/>
      </top>
      <bottom/>
      <diagonal/>
    </border>
    <border>
      <left/>
      <right/>
      <top style="dashed">
        <color theme="1" tint="0.34998626667073579"/>
      </top>
      <bottom/>
      <diagonal/>
    </border>
    <border>
      <left/>
      <right/>
      <top style="thin">
        <color theme="0" tint="-0.14993743705557422"/>
      </top>
      <bottom style="thin">
        <color theme="0" tint="-0.14993743705557422"/>
      </bottom>
      <diagonal/>
    </border>
    <border>
      <left/>
      <right/>
      <top style="thin">
        <color theme="0" tint="-0.14996795556505021"/>
      </top>
      <bottom/>
      <diagonal/>
    </border>
    <border>
      <left/>
      <right/>
      <top/>
      <bottom style="thin">
        <color theme="0" tint="-0.14993743705557422"/>
      </bottom>
      <diagonal/>
    </border>
    <border>
      <left/>
      <right/>
      <top style="medium">
        <color theme="0" tint="-0.34998626667073579"/>
      </top>
      <bottom/>
      <diagonal/>
    </border>
    <border>
      <left style="medium">
        <color theme="1" tint="0.34998626667073579"/>
      </left>
      <right style="medium">
        <color theme="1" tint="0.34998626667073579"/>
      </right>
      <top style="dashed">
        <color theme="1" tint="0.34998626667073579"/>
      </top>
      <bottom/>
      <diagonal/>
    </border>
    <border>
      <left style="medium">
        <color theme="1" tint="0.34998626667073579"/>
      </left>
      <right style="medium">
        <color theme="1" tint="0.34998626667073579"/>
      </right>
      <top/>
      <bottom style="medium">
        <color theme="1" tint="0.34998626667073579"/>
      </bottom>
      <diagonal/>
    </border>
    <border>
      <left style="medium">
        <color theme="1" tint="0.34998626667073579"/>
      </left>
      <right style="medium">
        <color theme="1" tint="0.34998626667073579"/>
      </right>
      <top/>
      <bottom style="dashed">
        <color theme="1" tint="0.34998626667073579"/>
      </bottom>
      <diagonal/>
    </border>
    <border>
      <left style="medium">
        <color theme="1" tint="0.34998626667073579"/>
      </left>
      <right/>
      <top/>
      <bottom style="dashed">
        <color theme="1" tint="0.34998626667073579"/>
      </bottom>
      <diagonal/>
    </border>
    <border>
      <left/>
      <right style="medium">
        <color theme="1" tint="0.34998626667073579"/>
      </right>
      <top/>
      <bottom style="dashed">
        <color theme="1" tint="0.34998626667073579"/>
      </bottom>
      <diagonal/>
    </border>
    <border>
      <left style="medium">
        <color theme="1" tint="0.34998626667073579"/>
      </left>
      <right style="medium">
        <color theme="1" tint="0.34998626667073579"/>
      </right>
      <top style="medium">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style="medium">
        <color theme="1" tint="0.34998626667073579"/>
      </top>
      <bottom style="medium">
        <color theme="1" tint="0.34998626667073579"/>
      </bottom>
      <diagonal/>
    </border>
    <border>
      <left/>
      <right/>
      <top style="thin">
        <color theme="4" tint="-0.499984740745262"/>
      </top>
      <bottom style="double">
        <color theme="4" tint="-0.499984740745262"/>
      </bottom>
      <diagonal/>
    </border>
    <border>
      <left style="medium">
        <color theme="4" tint="-0.499984740745262"/>
      </left>
      <right style="medium">
        <color theme="4" tint="-0.499984740745262"/>
      </right>
      <top style="medium">
        <color theme="4" tint="-0.499984740745262"/>
      </top>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medium">
        <color theme="1" tint="0.34998626667073579"/>
      </right>
      <top style="medium">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medium">
        <color theme="1" tint="0.34998626667073579"/>
      </right>
      <top style="thin">
        <color theme="1" tint="0.34998626667073579"/>
      </top>
      <bottom style="medium">
        <color theme="1" tint="0.34998626667073579"/>
      </bottom>
      <diagonal/>
    </border>
    <border>
      <left/>
      <right/>
      <top style="thin">
        <color theme="1" tint="0.34998626667073579"/>
      </top>
      <bottom/>
      <diagonal/>
    </border>
    <border>
      <left/>
      <right/>
      <top style="thin">
        <color theme="1" tint="0.34998626667073579"/>
      </top>
      <bottom style="thin">
        <color theme="0" tint="-0.14993743705557422"/>
      </bottom>
      <diagonal/>
    </border>
    <border>
      <left/>
      <right/>
      <top style="thin">
        <color theme="0" tint="-0.14993743705557422"/>
      </top>
      <bottom style="thin">
        <color theme="1" tint="0.34998626667073579"/>
      </bottom>
      <diagonal/>
    </border>
    <border>
      <left/>
      <right/>
      <top style="thin">
        <color theme="0" tint="-0.14996795556505021"/>
      </top>
      <bottom style="thin">
        <color theme="1" tint="0.34998626667073579"/>
      </bottom>
      <diagonal/>
    </border>
    <border>
      <left/>
      <right/>
      <top/>
      <bottom style="thin">
        <color theme="0" tint="-0.14996795556505021"/>
      </bottom>
      <diagonal/>
    </border>
    <border>
      <left/>
      <right/>
      <top/>
      <bottom style="thin">
        <color theme="1" tint="0.34998626667073579"/>
      </bottom>
      <diagonal/>
    </border>
    <border>
      <left/>
      <right/>
      <top style="thin">
        <color theme="0" tint="-0.14996795556505021"/>
      </top>
      <bottom style="thin">
        <color theme="0" tint="-0.14996795556505021"/>
      </bottom>
      <diagonal/>
    </border>
    <border>
      <left/>
      <right/>
      <top style="medium">
        <color theme="1" tint="0.34998626667073579"/>
      </top>
      <bottom style="medium">
        <color theme="4" tint="-0.499984740745262"/>
      </bottom>
      <diagonal/>
    </border>
    <border>
      <left/>
      <right/>
      <top style="medium">
        <color theme="1" tint="0.34998626667073579"/>
      </top>
      <bottom style="thin">
        <color theme="0" tint="-0.14996795556505021"/>
      </bottom>
      <diagonal/>
    </border>
  </borders>
  <cellStyleXfs count="17">
    <xf numFmtId="0" fontId="0" fillId="0" borderId="0" applyFill="0" applyBorder="0">
      <alignment vertical="center" wrapText="1"/>
    </xf>
    <xf numFmtId="9" fontId="3" fillId="0" borderId="0" applyFont="0" applyFill="0" applyBorder="0" applyAlignment="0" applyProtection="0"/>
    <xf numFmtId="0" fontId="14" fillId="0" borderId="0" applyNumberFormat="0" applyFill="0" applyBorder="0" applyAlignment="0" applyProtection="0"/>
    <xf numFmtId="0" fontId="12" fillId="0" borderId="22" applyNumberFormat="0" applyFill="0" applyProtection="0">
      <alignment vertical="center"/>
    </xf>
    <xf numFmtId="0" fontId="5" fillId="0" borderId="0" applyNumberFormat="0" applyFill="0" applyBorder="0" applyAlignment="0" applyProtection="0"/>
    <xf numFmtId="0" fontId="4" fillId="3" borderId="0">
      <alignment horizontal="center" vertical="center"/>
    </xf>
    <xf numFmtId="5" fontId="9" fillId="0" borderId="5">
      <alignment horizontal="center" vertical="center"/>
    </xf>
    <xf numFmtId="9" fontId="8" fillId="0" borderId="0">
      <alignment horizontal="left" vertical="center" indent="1"/>
    </xf>
    <xf numFmtId="0" fontId="13" fillId="0" borderId="0" applyNumberFormat="0" applyFill="0" applyBorder="0" applyAlignment="0" applyProtection="0"/>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167" fontId="7" fillId="0" borderId="0" applyFill="0" applyBorder="0" applyAlignment="0" applyProtection="0"/>
    <xf numFmtId="165" fontId="7" fillId="0" borderId="0" applyFill="0" applyBorder="0" applyAlignment="0" applyProtection="0"/>
    <xf numFmtId="166" fontId="7" fillId="0" borderId="0" applyFill="0" applyBorder="0" applyAlignment="0" applyProtection="0"/>
    <xf numFmtId="164" fontId="7" fillId="0" borderId="0" applyFill="0" applyBorder="0" applyAlignment="0" applyProtection="0"/>
    <xf numFmtId="0" fontId="7" fillId="2" borderId="21" applyNumberFormat="0" applyAlignment="0" applyProtection="0"/>
    <xf numFmtId="0" fontId="1" fillId="0" borderId="23" applyNumberFormat="0" applyFill="0" applyAlignment="0" applyProtection="0"/>
  </cellStyleXfs>
  <cellXfs count="99">
    <xf numFmtId="0" fontId="0" fillId="0" borderId="0" xfId="0">
      <alignment vertical="center" wrapText="1"/>
    </xf>
    <xf numFmtId="0" fontId="0" fillId="0" borderId="0" xfId="0" applyAlignment="1">
      <alignment horizontal="center"/>
    </xf>
    <xf numFmtId="0" fontId="0" fillId="0" borderId="0" xfId="0" applyAlignment="1">
      <alignment horizontal="right"/>
    </xf>
    <xf numFmtId="9" fontId="0" fillId="0" borderId="0" xfId="1" applyFont="1"/>
    <xf numFmtId="0" fontId="0" fillId="0" borderId="0" xfId="0" applyAlignment="1">
      <alignment horizontal="center" vertical="center"/>
    </xf>
    <xf numFmtId="0" fontId="0" fillId="0" borderId="0" xfId="0" applyAlignment="1">
      <alignment horizontal="left" vertical="center" indent="1"/>
    </xf>
    <xf numFmtId="0" fontId="0" fillId="0" borderId="0" xfId="0" applyAlignment="1">
      <alignment horizontal="left" indent="1"/>
    </xf>
    <xf numFmtId="0" fontId="12" fillId="0" borderId="22" xfId="3">
      <alignment vertical="center"/>
    </xf>
    <xf numFmtId="0" fontId="1" fillId="0" borderId="0" xfId="0" applyFont="1" applyAlignment="1"/>
    <xf numFmtId="0" fontId="0" fillId="0" borderId="0" xfId="0" applyBorder="1">
      <alignment vertical="center" wrapText="1"/>
    </xf>
    <xf numFmtId="9" fontId="0" fillId="0" borderId="11" xfId="1" applyFont="1" applyFill="1" applyBorder="1" applyAlignment="1">
      <alignment horizontal="center" vertical="center"/>
    </xf>
    <xf numFmtId="0" fontId="2"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12" fillId="0" borderId="22" xfId="3" applyAlignment="1">
      <alignment horizontal="center"/>
    </xf>
    <xf numFmtId="0" fontId="0" fillId="0" borderId="0" xfId="0" applyBorder="1" applyAlignment="1" applyProtection="1">
      <alignment horizontal="left" vertical="center" indent="1"/>
      <protection locked="0"/>
    </xf>
    <xf numFmtId="0" fontId="0" fillId="0" borderId="0" xfId="0" applyProtection="1">
      <alignment vertical="center" wrapText="1"/>
      <protection locked="0"/>
    </xf>
    <xf numFmtId="0" fontId="12" fillId="0" borderId="14" xfId="3" applyBorder="1" applyProtection="1">
      <alignment vertical="center"/>
      <protection locked="0"/>
    </xf>
    <xf numFmtId="0" fontId="1" fillId="0" borderId="0" xfId="0" applyFont="1" applyAlignment="1" applyProtection="1">
      <protection locked="0"/>
    </xf>
    <xf numFmtId="0" fontId="0" fillId="0" borderId="0" xfId="0" applyBorder="1" applyProtection="1">
      <alignment vertical="center" wrapText="1"/>
      <protection locked="0"/>
    </xf>
    <xf numFmtId="0" fontId="0" fillId="0" borderId="6" xfId="0" applyBorder="1" applyAlignment="1" applyProtection="1">
      <protection locked="0"/>
    </xf>
    <xf numFmtId="0" fontId="0" fillId="0" borderId="6" xfId="0" applyBorder="1" applyAlignment="1" applyProtection="1">
      <alignment horizontal="left" indent="1"/>
      <protection locked="0"/>
    </xf>
    <xf numFmtId="0" fontId="0" fillId="0" borderId="16" xfId="0" applyBorder="1" applyProtection="1">
      <alignment vertical="center" wrapText="1"/>
      <protection locked="0"/>
    </xf>
    <xf numFmtId="5" fontId="9" fillId="0" borderId="17" xfId="6" applyBorder="1" applyProtection="1">
      <alignment horizontal="center" vertical="center"/>
    </xf>
    <xf numFmtId="5" fontId="9" fillId="0" borderId="17" xfId="6" applyBorder="1" applyAlignment="1" applyProtection="1">
      <alignment horizontal="center" vertical="center"/>
    </xf>
    <xf numFmtId="9" fontId="8" fillId="0" borderId="15" xfId="7" applyBorder="1" applyAlignment="1" applyProtection="1">
      <alignment horizontal="left" vertical="center" indent="2"/>
    </xf>
    <xf numFmtId="9" fontId="8" fillId="0" borderId="15" xfId="1" applyNumberFormat="1" applyFont="1" applyBorder="1" applyAlignment="1" applyProtection="1">
      <alignment horizontal="left" vertical="center" indent="2"/>
    </xf>
    <xf numFmtId="0" fontId="4" fillId="3" borderId="24" xfId="5" applyFont="1" applyBorder="1" applyAlignment="1" applyProtection="1">
      <alignment horizontal="center" vertical="center" wrapText="1"/>
    </xf>
    <xf numFmtId="0" fontId="4" fillId="3" borderId="24" xfId="5" applyBorder="1" applyAlignment="1" applyProtection="1">
      <alignment horizontal="center" vertical="center" wrapText="1"/>
    </xf>
    <xf numFmtId="0" fontId="12" fillId="0" borderId="0" xfId="3" applyBorder="1" applyProtection="1">
      <alignment vertical="center"/>
      <protection locked="0"/>
    </xf>
    <xf numFmtId="0" fontId="0" fillId="0" borderId="29"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0" fillId="0" borderId="31" xfId="0" applyBorder="1" applyAlignment="1" applyProtection="1">
      <alignment vertical="center"/>
      <protection locked="0"/>
    </xf>
    <xf numFmtId="0" fontId="0" fillId="0" borderId="33" xfId="0" applyBorder="1" applyAlignment="1" applyProtection="1">
      <alignment vertical="center"/>
      <protection locked="0"/>
    </xf>
    <xf numFmtId="0" fontId="4" fillId="3" borderId="12" xfId="0" applyFont="1" applyFill="1" applyBorder="1" applyAlignment="1" applyProtection="1">
      <alignment horizontal="left" vertical="center" indent="1"/>
      <protection locked="0"/>
    </xf>
    <xf numFmtId="0" fontId="4" fillId="3" borderId="12" xfId="0" applyFont="1" applyFill="1" applyBorder="1" applyAlignment="1" applyProtection="1">
      <alignment vertical="center"/>
      <protection locked="0"/>
    </xf>
    <xf numFmtId="0" fontId="4" fillId="3" borderId="12" xfId="0" applyFont="1" applyFill="1" applyBorder="1" applyAlignment="1" applyProtection="1">
      <alignment horizontal="right" vertical="center" indent="1"/>
      <protection locked="0"/>
    </xf>
    <xf numFmtId="0" fontId="0" fillId="0" borderId="34" xfId="0" applyBorder="1" applyAlignment="1" applyProtection="1">
      <alignment horizontal="left" vertical="center" indent="1"/>
      <protection locked="0"/>
    </xf>
    <xf numFmtId="0" fontId="4" fillId="3" borderId="12" xfId="0" applyFont="1" applyFill="1" applyBorder="1" applyAlignment="1">
      <alignment horizontal="right" vertical="center"/>
    </xf>
    <xf numFmtId="0" fontId="4" fillId="3" borderId="12" xfId="0" applyFont="1" applyFill="1" applyBorder="1" applyAlignment="1">
      <alignment horizontal="center" vertical="center"/>
    </xf>
    <xf numFmtId="9" fontId="0" fillId="0" borderId="35" xfId="1" applyFont="1" applyFill="1" applyBorder="1" applyAlignment="1">
      <alignment horizontal="center" vertical="center"/>
    </xf>
    <xf numFmtId="9" fontId="0" fillId="0" borderId="36" xfId="1" applyFont="1" applyFill="1" applyBorder="1" applyAlignment="1">
      <alignment horizontal="center" vertical="center"/>
    </xf>
    <xf numFmtId="0" fontId="16" fillId="0" borderId="28" xfId="0" applyFont="1" applyBorder="1" applyAlignment="1">
      <alignment horizontal="center" vertical="center"/>
    </xf>
    <xf numFmtId="0" fontId="16" fillId="0" borderId="30" xfId="0" applyFont="1" applyBorder="1" applyAlignment="1">
      <alignment horizontal="center" vertical="center"/>
    </xf>
    <xf numFmtId="0" fontId="16" fillId="0" borderId="32" xfId="0" applyFont="1" applyBorder="1" applyAlignment="1">
      <alignment horizontal="center" vertical="center"/>
    </xf>
    <xf numFmtId="0" fontId="4" fillId="3" borderId="20" xfId="0" applyFont="1" applyFill="1" applyBorder="1" applyAlignment="1">
      <alignment horizontal="left" vertical="center" wrapText="1" indent="1"/>
    </xf>
    <xf numFmtId="0" fontId="0" fillId="0" borderId="0" xfId="0" applyNumberFormat="1" applyAlignment="1" applyProtection="1">
      <alignment vertical="center" wrapText="1"/>
      <protection locked="0"/>
    </xf>
    <xf numFmtId="0" fontId="0" fillId="0" borderId="0" xfId="0" applyAlignment="1" applyProtection="1">
      <alignment vertical="center" wrapText="1"/>
      <protection locked="0"/>
    </xf>
    <xf numFmtId="0" fontId="0" fillId="0" borderId="0" xfId="0" applyBorder="1" applyAlignment="1" applyProtection="1">
      <alignment vertical="center" wrapText="1"/>
      <protection locked="0"/>
    </xf>
    <xf numFmtId="168" fontId="0" fillId="0" borderId="35" xfId="0" applyNumberFormat="1" applyFill="1" applyBorder="1" applyAlignment="1">
      <alignment vertical="center"/>
    </xf>
    <xf numFmtId="168" fontId="0" fillId="0" borderId="11" xfId="0" applyNumberFormat="1" applyFill="1" applyBorder="1" applyAlignment="1">
      <alignment vertical="center"/>
    </xf>
    <xf numFmtId="168" fontId="0" fillId="0" borderId="36" xfId="0" applyNumberFormat="1" applyFill="1" applyBorder="1" applyAlignment="1">
      <alignment vertical="center"/>
    </xf>
    <xf numFmtId="168" fontId="0" fillId="0" borderId="34" xfId="0" applyNumberFormat="1" applyBorder="1" applyAlignment="1" applyProtection="1">
      <alignment horizontal="right" vertical="center"/>
      <protection locked="0"/>
    </xf>
    <xf numFmtId="168" fontId="0" fillId="0" borderId="34" xfId="0" applyNumberFormat="1" applyBorder="1" applyAlignment="1" applyProtection="1">
      <alignment horizontal="right" vertical="center" indent="1"/>
      <protection locked="0"/>
    </xf>
    <xf numFmtId="168" fontId="0" fillId="0" borderId="0" xfId="0" applyNumberFormat="1" applyBorder="1" applyAlignment="1" applyProtection="1">
      <alignment horizontal="right" vertical="center"/>
      <protection locked="0"/>
    </xf>
    <xf numFmtId="168" fontId="0" fillId="0" borderId="0" xfId="0" applyNumberFormat="1" applyBorder="1" applyAlignment="1" applyProtection="1">
      <alignment horizontal="right" vertical="center" indent="1"/>
      <protection locked="0"/>
    </xf>
    <xf numFmtId="168" fontId="0" fillId="0" borderId="13" xfId="0" applyNumberFormat="1" applyBorder="1" applyAlignment="1" applyProtection="1">
      <alignment horizontal="right" vertical="center"/>
      <protection locked="0"/>
    </xf>
    <xf numFmtId="168" fontId="0" fillId="0" borderId="13" xfId="0" applyNumberFormat="1" applyBorder="1" applyAlignment="1" applyProtection="1">
      <alignment horizontal="right" vertical="center" indent="1"/>
      <protection locked="0"/>
    </xf>
    <xf numFmtId="0" fontId="0" fillId="0" borderId="11" xfId="0" applyFill="1" applyBorder="1" applyAlignment="1">
      <alignment vertical="center"/>
    </xf>
    <xf numFmtId="0" fontId="0" fillId="0" borderId="36" xfId="0" applyFill="1" applyBorder="1" applyAlignment="1">
      <alignment vertical="center"/>
    </xf>
    <xf numFmtId="0" fontId="0" fillId="0" borderId="35" xfId="0" applyFill="1" applyBorder="1" applyAlignment="1">
      <alignment vertical="center"/>
    </xf>
    <xf numFmtId="0" fontId="12" fillId="0" borderId="22" xfId="3" applyFill="1" applyProtection="1">
      <alignment vertical="center"/>
      <protection locked="0"/>
    </xf>
    <xf numFmtId="0" fontId="11" fillId="0" borderId="22" xfId="9" applyBorder="1" applyAlignment="1" applyProtection="1">
      <alignment horizontal="left" vertical="center"/>
      <protection locked="0"/>
    </xf>
    <xf numFmtId="0" fontId="14" fillId="0" borderId="0" xfId="2" applyAlignment="1" applyProtection="1">
      <alignment horizontal="left"/>
      <protection locked="0"/>
    </xf>
    <xf numFmtId="0" fontId="5" fillId="0" borderId="0" xfId="4" applyAlignment="1" applyProtection="1">
      <alignment vertical="top"/>
      <protection locked="0"/>
    </xf>
    <xf numFmtId="0" fontId="5" fillId="0" borderId="7" xfId="4" applyBorder="1" applyAlignment="1" applyProtection="1">
      <alignment vertical="top"/>
      <protection locked="0"/>
    </xf>
    <xf numFmtId="0" fontId="15" fillId="0" borderId="22" xfId="3" applyNumberFormat="1" applyFont="1" applyFill="1" applyAlignment="1" applyProtection="1">
      <alignment horizontal="center" vertical="center"/>
      <protection locked="0"/>
    </xf>
    <xf numFmtId="9" fontId="8" fillId="0" borderId="8" xfId="7" applyBorder="1" applyAlignment="1" applyProtection="1">
      <alignment horizontal="left" vertical="center" indent="2"/>
    </xf>
    <xf numFmtId="9" fontId="8" fillId="0" borderId="10" xfId="7" applyBorder="1" applyAlignment="1" applyProtection="1">
      <alignment horizontal="left" vertical="center" indent="2"/>
    </xf>
    <xf numFmtId="9" fontId="8" fillId="0" borderId="9" xfId="7" applyBorder="1" applyAlignment="1" applyProtection="1">
      <alignment horizontal="left" vertical="center" indent="2"/>
    </xf>
    <xf numFmtId="5" fontId="9" fillId="0" borderId="18" xfId="6" applyBorder="1" applyAlignment="1" applyProtection="1">
      <alignment horizontal="center" vertical="center"/>
    </xf>
    <xf numFmtId="5" fontId="9" fillId="0" borderId="5" xfId="6" applyBorder="1" applyAlignment="1" applyProtection="1">
      <alignment horizontal="center" vertical="center"/>
    </xf>
    <xf numFmtId="5" fontId="9" fillId="0" borderId="19" xfId="6" applyBorder="1" applyAlignment="1" applyProtection="1">
      <alignment horizontal="center" vertical="center"/>
    </xf>
    <xf numFmtId="0" fontId="0" fillId="0" borderId="1" xfId="0" applyBorder="1" applyAlignment="1" applyProtection="1">
      <alignment horizontal="left" indent="1"/>
      <protection locked="0"/>
    </xf>
    <xf numFmtId="0" fontId="0" fillId="0" borderId="0" xfId="0" applyBorder="1" applyAlignment="1" applyProtection="1">
      <alignment horizontal="left" indent="1"/>
      <protection locked="0"/>
    </xf>
    <xf numFmtId="0" fontId="0" fillId="0" borderId="2" xfId="0" applyBorder="1" applyAlignment="1" applyProtection="1">
      <alignment horizontal="left" indent="1"/>
      <protection locked="0"/>
    </xf>
    <xf numFmtId="0" fontId="4" fillId="3" borderId="25" xfId="5" applyBorder="1" applyAlignment="1" applyProtection="1">
      <alignment horizontal="center" vertical="center" wrapText="1"/>
    </xf>
    <xf numFmtId="0" fontId="4" fillId="3" borderId="26" xfId="5" applyBorder="1" applyAlignment="1" applyProtection="1">
      <alignment horizontal="center" vertical="center" wrapText="1"/>
    </xf>
    <xf numFmtId="0" fontId="4" fillId="3" borderId="27" xfId="5" applyBorder="1" applyAlignment="1" applyProtection="1">
      <alignment horizontal="center" vertical="center" wrapText="1"/>
    </xf>
    <xf numFmtId="0" fontId="12" fillId="0" borderId="22" xfId="3" applyProtection="1">
      <alignment vertical="center"/>
      <protection locked="0"/>
    </xf>
    <xf numFmtId="0" fontId="4" fillId="3" borderId="37" xfId="0" applyFont="1" applyFill="1" applyBorder="1" applyAlignment="1">
      <alignment horizontal="left" vertical="center" indent="1"/>
    </xf>
    <xf numFmtId="0" fontId="0" fillId="0" borderId="35" xfId="0" applyFill="1" applyBorder="1" applyAlignment="1">
      <alignment horizontal="left" vertical="center" indent="1"/>
    </xf>
    <xf numFmtId="0" fontId="0" fillId="0" borderId="11" xfId="0" applyFill="1" applyBorder="1" applyAlignment="1">
      <alignment horizontal="left" vertical="center" indent="1"/>
    </xf>
    <xf numFmtId="0" fontId="4" fillId="3" borderId="12" xfId="0" applyFont="1" applyFill="1" applyBorder="1" applyAlignment="1">
      <alignment horizontal="left" vertical="center" indent="1"/>
    </xf>
    <xf numFmtId="0" fontId="0" fillId="0" borderId="36" xfId="0" applyFill="1" applyBorder="1" applyAlignment="1">
      <alignment horizontal="left" vertical="center" indent="1"/>
    </xf>
    <xf numFmtId="168" fontId="0" fillId="0" borderId="40" xfId="0" applyNumberFormat="1" applyFill="1" applyBorder="1" applyAlignment="1">
      <alignment horizontal="right" vertical="center" indent="2"/>
    </xf>
    <xf numFmtId="168" fontId="0" fillId="0" borderId="39" xfId="0" applyNumberFormat="1" applyFill="1" applyBorder="1" applyAlignment="1">
      <alignment horizontal="right" vertical="center" indent="2"/>
    </xf>
    <xf numFmtId="0" fontId="4" fillId="3" borderId="37" xfId="0" applyFont="1" applyFill="1" applyBorder="1" applyAlignment="1">
      <alignment horizontal="right" vertical="center" indent="2"/>
    </xf>
    <xf numFmtId="0" fontId="12" fillId="0" borderId="41" xfId="3" applyBorder="1" applyAlignment="1" applyProtection="1">
      <alignment horizontal="center" vertical="center"/>
      <protection locked="0"/>
    </xf>
    <xf numFmtId="0" fontId="0" fillId="0" borderId="3" xfId="0" applyBorder="1" applyProtection="1">
      <alignment vertical="center" wrapText="1"/>
      <protection locked="0"/>
    </xf>
    <xf numFmtId="0" fontId="0" fillId="0" borderId="7" xfId="0" applyBorder="1" applyProtection="1">
      <alignment vertical="center" wrapText="1"/>
      <protection locked="0"/>
    </xf>
    <xf numFmtId="0" fontId="0" fillId="0" borderId="4" xfId="0" applyBorder="1" applyProtection="1">
      <alignment vertical="center" wrapText="1"/>
      <protection locked="0"/>
    </xf>
    <xf numFmtId="0" fontId="0" fillId="0" borderId="42" xfId="0" applyBorder="1">
      <alignment vertical="center" wrapText="1"/>
    </xf>
    <xf numFmtId="168" fontId="0" fillId="0" borderId="34" xfId="0" applyNumberFormat="1" applyFill="1" applyBorder="1" applyAlignment="1">
      <alignment horizontal="right" vertical="center" indent="2"/>
    </xf>
    <xf numFmtId="0" fontId="13" fillId="0" borderId="0" xfId="8" applyAlignment="1">
      <alignment vertical="center"/>
    </xf>
    <xf numFmtId="0" fontId="11" fillId="0" borderId="38" xfId="9" applyBorder="1" applyAlignment="1" applyProtection="1">
      <alignment horizontal="left" vertical="center"/>
      <protection locked="0"/>
    </xf>
    <xf numFmtId="0" fontId="14" fillId="0" borderId="0" xfId="2"/>
    <xf numFmtId="0" fontId="11" fillId="0" borderId="0" xfId="9" applyBorder="1" applyAlignment="1" applyProtection="1">
      <alignment horizontal="left" vertical="center"/>
      <protection locked="0"/>
    </xf>
    <xf numFmtId="0" fontId="13" fillId="0" borderId="0" xfId="8" applyAlignment="1">
      <alignment horizontal="left"/>
    </xf>
  </cellXfs>
  <cellStyles count="17">
    <cellStyle name="Besuchter Hyperlink" xfId="10" builtinId="9" customBuiltin="1"/>
    <cellStyle name="Dezimal [0]" xfId="12" builtinId="6" customBuiltin="1"/>
    <cellStyle name="Ergebnis" xfId="16" builtinId="25" customBuiltin="1"/>
    <cellStyle name="Komma" xfId="11" builtinId="3" customBuiltin="1"/>
    <cellStyle name="Link" xfId="9" builtinId="8" customBuiltin="1"/>
    <cellStyle name="Notiz" xfId="15" builtinId="10" customBuiltin="1"/>
    <cellStyle name="Prozent" xfId="1" builtinId="5"/>
    <cellStyle name="Standard" xfId="0" builtinId="0" customBuiltin="1"/>
    <cellStyle name="Überschrift" xfId="2" builtinId="15" customBuiltin="1"/>
    <cellStyle name="Überschrift 1" xfId="3" builtinId="16" customBuiltin="1"/>
    <cellStyle name="Überschrift 2" xfId="4" builtinId="17" customBuiltin="1"/>
    <cellStyle name="Überschrift 3" xfId="8" builtinId="18" customBuiltin="1"/>
    <cellStyle name="Währung" xfId="13" builtinId="4" customBuiltin="1"/>
    <cellStyle name="Währung [0]" xfId="14" builtinId="7" customBuiltin="1"/>
    <cellStyle name="Wichtige Metrik &quot;Kopfzeile&quot;" xfId="5" xr:uid="{00000000-0005-0000-0000-000009000000}"/>
    <cellStyle name="Wichtige Metrik &quot;Prozentsatz&quot;" xfId="7" xr:uid="{00000000-0005-0000-0000-00000A000000}"/>
    <cellStyle name="Wichtige Metrik &quot;Wert&quot;" xfId="6" xr:uid="{00000000-0005-0000-0000-00000B000000}"/>
  </cellStyles>
  <dxfs count="3">
    <dxf>
      <fill>
        <patternFill>
          <bgColor theme="0" tint="-4.9989318521683403E-2"/>
        </patternFill>
      </fill>
    </dxf>
    <dxf>
      <fill>
        <patternFill>
          <bgColor theme="0" tint="-4.9989318521683403E-2"/>
        </patternFill>
      </fill>
      <border>
        <top style="thin">
          <color theme="0" tint="-0.14996795556505021"/>
        </top>
        <bottom style="thin">
          <color theme="0" tint="-0.14996795556505021"/>
        </bottom>
      </border>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Annual Financial Report">
      <a:dk1>
        <a:sysClr val="windowText" lastClr="000000"/>
      </a:dk1>
      <a:lt1>
        <a:sysClr val="window" lastClr="FFFFFF"/>
      </a:lt1>
      <a:dk2>
        <a:srgbClr val="000000"/>
      </a:dk2>
      <a:lt2>
        <a:srgbClr val="E9EAEA"/>
      </a:lt2>
      <a:accent1>
        <a:srgbClr val="52B86E"/>
      </a:accent1>
      <a:accent2>
        <a:srgbClr val="F7901E"/>
      </a:accent2>
      <a:accent3>
        <a:srgbClr val="308DBB"/>
      </a:accent3>
      <a:accent4>
        <a:srgbClr val="EEB330"/>
      </a:accent4>
      <a:accent5>
        <a:srgbClr val="915B97"/>
      </a:accent5>
      <a:accent6>
        <a:srgbClr val="E35856"/>
      </a:accent6>
      <a:hlink>
        <a:srgbClr val="308DBB"/>
      </a:hlink>
      <a:folHlink>
        <a:srgbClr val="915B97"/>
      </a:folHlink>
    </a:clrScheme>
    <a:fontScheme name="Annual Financial Report">
      <a:majorFont>
        <a:latin typeface="Trebuchet MS"/>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sheetPr>
  <dimension ref="B1:N40"/>
  <sheetViews>
    <sheetView showGridLines="0" tabSelected="1" zoomScaleNormal="100" workbookViewId="0"/>
  </sheetViews>
  <sheetFormatPr baseColWidth="10" defaultColWidth="9" defaultRowHeight="30" customHeight="1" x14ac:dyDescent="0.3"/>
  <cols>
    <col min="1" max="1" width="1.625" customWidth="1"/>
    <col min="2" max="2" width="26.375" customWidth="1"/>
    <col min="3" max="3" width="2.625" customWidth="1"/>
    <col min="4" max="4" width="26.375" customWidth="1"/>
    <col min="5" max="5" width="2.625" customWidth="1"/>
    <col min="6" max="6" width="26.375" customWidth="1"/>
    <col min="7" max="7" width="2.625" customWidth="1"/>
    <col min="8" max="8" width="26.375" customWidth="1"/>
    <col min="9" max="9" width="2.625" customWidth="1"/>
    <col min="10" max="10" width="12.25" customWidth="1"/>
    <col min="11" max="11" width="1.75" customWidth="1"/>
    <col min="12" max="12" width="12.25" customWidth="1"/>
    <col min="13" max="13" width="1.625" customWidth="1"/>
    <col min="14" max="14" width="27.25" customWidth="1"/>
    <col min="15" max="15" width="10" customWidth="1"/>
    <col min="16" max="18" width="10"/>
  </cols>
  <sheetData>
    <row r="1" spans="2:14" ht="8.25" customHeight="1" thickBot="1" x14ac:dyDescent="0.35">
      <c r="B1" s="63" t="s">
        <v>0</v>
      </c>
      <c r="C1" s="63"/>
      <c r="D1" s="63"/>
      <c r="E1" s="63"/>
      <c r="F1" s="63"/>
      <c r="G1" s="63"/>
      <c r="H1" s="63"/>
      <c r="I1" s="63"/>
      <c r="J1" s="63"/>
      <c r="K1" s="16"/>
      <c r="L1" s="16"/>
    </row>
    <row r="2" spans="2:14" ht="38.25" customHeight="1" thickBot="1" x14ac:dyDescent="0.35">
      <c r="B2" s="63"/>
      <c r="C2" s="63"/>
      <c r="D2" s="63"/>
      <c r="E2" s="63"/>
      <c r="F2" s="63"/>
      <c r="G2" s="63"/>
      <c r="H2" s="63"/>
      <c r="I2" s="63"/>
      <c r="J2" s="63"/>
      <c r="K2" s="66">
        <v>2018</v>
      </c>
      <c r="L2" s="66"/>
      <c r="N2" s="45" t="s">
        <v>8</v>
      </c>
    </row>
    <row r="3" spans="2:14" ht="63.75" customHeight="1" thickBot="1" x14ac:dyDescent="0.35">
      <c r="B3" s="64" t="s">
        <v>1</v>
      </c>
      <c r="C3" s="64"/>
      <c r="D3" s="64"/>
      <c r="E3" s="64"/>
      <c r="F3" s="64"/>
      <c r="G3" s="64"/>
      <c r="H3" s="64"/>
      <c r="I3" s="64"/>
      <c r="J3" s="64"/>
      <c r="K3" s="64"/>
      <c r="L3" s="64"/>
      <c r="N3" s="45" t="s">
        <v>9</v>
      </c>
    </row>
    <row r="4" spans="2:14" ht="6.75" customHeight="1" thickBot="1" x14ac:dyDescent="0.35">
      <c r="B4" s="65"/>
      <c r="C4" s="65"/>
      <c r="D4" s="65"/>
      <c r="E4" s="65"/>
      <c r="F4" s="65"/>
      <c r="G4" s="65"/>
      <c r="H4" s="65"/>
      <c r="I4" s="65"/>
      <c r="J4" s="65"/>
      <c r="K4" s="65"/>
      <c r="L4" s="65"/>
    </row>
    <row r="5" spans="2:14" ht="24" customHeight="1" thickBot="1" x14ac:dyDescent="0.35">
      <c r="B5" s="79" t="s">
        <v>2</v>
      </c>
      <c r="C5" s="79"/>
      <c r="D5" s="62" t="s">
        <v>5</v>
      </c>
      <c r="E5" s="62"/>
      <c r="F5" s="62"/>
      <c r="G5" s="62"/>
      <c r="H5" s="62"/>
      <c r="I5" s="62"/>
      <c r="J5" s="62"/>
      <c r="K5" s="62"/>
      <c r="L5" s="62"/>
    </row>
    <row r="6" spans="2:14" s="9" customFormat="1" ht="18.75" customHeight="1" thickBot="1" x14ac:dyDescent="0.35">
      <c r="B6" s="17"/>
      <c r="C6" s="17"/>
      <c r="D6" s="29"/>
      <c r="E6" s="17"/>
      <c r="F6" s="17"/>
      <c r="G6" s="17"/>
      <c r="H6" s="17"/>
      <c r="I6" s="17"/>
      <c r="J6" s="88"/>
      <c r="K6" s="88"/>
      <c r="L6" s="88"/>
    </row>
    <row r="7" spans="2:14" ht="22.5" customHeight="1" x14ac:dyDescent="0.25">
      <c r="B7" s="27" t="str">
        <f>Berechnungen!B8</f>
        <v>UMSÄTZE</v>
      </c>
      <c r="C7" s="18"/>
      <c r="D7" s="28" t="str">
        <f>Berechnungen!B9</f>
        <v>NETTOGEWINN</v>
      </c>
      <c r="E7" s="18"/>
      <c r="F7" s="28" t="str">
        <f>Berechnungen!B10</f>
        <v>ZINSEN</v>
      </c>
      <c r="G7" s="18"/>
      <c r="H7" s="28" t="str">
        <f>Berechnungen!B11</f>
        <v>ABSCHREIBUNG</v>
      </c>
      <c r="I7" s="18"/>
      <c r="J7" s="76" t="str">
        <f>Berechnungen!B12</f>
        <v>BETRIEBSGEWINN</v>
      </c>
      <c r="K7" s="77"/>
      <c r="L7" s="78"/>
      <c r="M7" s="8"/>
    </row>
    <row r="8" spans="2:14" ht="42" customHeight="1" x14ac:dyDescent="0.3">
      <c r="B8" s="24">
        <f ca="1">IFERROR(Berechnungen!G8,"")</f>
        <v>180026.63</v>
      </c>
      <c r="C8" s="16"/>
      <c r="D8" s="24">
        <f ca="1">IFERROR(Berechnungen!G9,"")</f>
        <v>66272.100000000006</v>
      </c>
      <c r="E8" s="16"/>
      <c r="F8" s="24">
        <f ca="1">IFERROR(Berechnungen!G10,"")</f>
        <v>3338.3</v>
      </c>
      <c r="G8" s="16"/>
      <c r="H8" s="23">
        <f ca="1">IFERROR(Berechnungen!G11,"")</f>
        <v>5068.42</v>
      </c>
      <c r="I8" s="19"/>
      <c r="J8" s="70">
        <f ca="1">IFERROR(Berechnungen!G12,"")</f>
        <v>77317.83</v>
      </c>
      <c r="K8" s="71"/>
      <c r="L8" s="72"/>
    </row>
    <row r="9" spans="2:14" s="4" customFormat="1" ht="18.75" customHeight="1" x14ac:dyDescent="0.3">
      <c r="B9" s="26">
        <f ca="1">Berechnungen!H8</f>
        <v>9.0775909245357722E-2</v>
      </c>
      <c r="C9" s="16"/>
      <c r="D9" s="25">
        <f ca="1">Berechnungen!H9</f>
        <v>7.7882732612067906E-2</v>
      </c>
      <c r="E9" s="16"/>
      <c r="F9" s="25">
        <f ca="1">Berechnungen!H10</f>
        <v>6.0272571644545136E-2</v>
      </c>
      <c r="G9" s="16"/>
      <c r="H9" s="25">
        <f ca="1">Berechnungen!H11</f>
        <v>8.8194725035877219E-3</v>
      </c>
      <c r="I9" s="16"/>
      <c r="J9" s="67">
        <f ca="1">Berechnungen!H12</f>
        <v>7.3293999655530406E-3</v>
      </c>
      <c r="K9" s="68"/>
      <c r="L9" s="69"/>
      <c r="M9" s="5"/>
    </row>
    <row r="10" spans="2:14" ht="18.75" customHeight="1" x14ac:dyDescent="0.3">
      <c r="B10" s="20"/>
      <c r="C10" s="46"/>
      <c r="D10" s="20"/>
      <c r="E10" s="16"/>
      <c r="F10" s="20"/>
      <c r="G10" s="47"/>
      <c r="H10" s="21"/>
      <c r="I10" s="48"/>
      <c r="J10" s="73"/>
      <c r="K10" s="74"/>
      <c r="L10" s="75"/>
      <c r="M10" s="6"/>
    </row>
    <row r="11" spans="2:14" ht="18.75" customHeight="1" thickBot="1" x14ac:dyDescent="0.35">
      <c r="B11" s="22"/>
      <c r="C11" s="16"/>
      <c r="D11" s="22"/>
      <c r="E11" s="16"/>
      <c r="F11" s="22"/>
      <c r="G11" s="16"/>
      <c r="H11" s="22"/>
      <c r="I11" s="16"/>
      <c r="J11" s="89"/>
      <c r="K11" s="90"/>
      <c r="L11" s="91"/>
    </row>
    <row r="12" spans="2:14" ht="18.75" customHeight="1" thickBot="1" x14ac:dyDescent="0.35">
      <c r="B12" s="16"/>
      <c r="C12" s="16"/>
      <c r="D12" s="16"/>
      <c r="E12" s="16"/>
      <c r="F12" s="16"/>
      <c r="G12" s="16"/>
      <c r="H12" s="16"/>
      <c r="I12" s="16"/>
      <c r="J12" s="16"/>
      <c r="K12" s="16"/>
      <c r="L12" s="16"/>
    </row>
    <row r="13" spans="2:14" ht="24" customHeight="1" thickBot="1" x14ac:dyDescent="0.35">
      <c r="B13" s="61" t="s">
        <v>3</v>
      </c>
      <c r="C13" s="61"/>
      <c r="D13" s="62" t="s">
        <v>6</v>
      </c>
      <c r="E13" s="62"/>
      <c r="F13" s="62"/>
      <c r="G13" s="62"/>
      <c r="H13" s="62"/>
      <c r="I13" s="62"/>
      <c r="J13" s="62"/>
      <c r="K13" s="62"/>
      <c r="L13" s="62"/>
    </row>
    <row r="14" spans="2:14" ht="18.75" customHeight="1" x14ac:dyDescent="0.3">
      <c r="B14" s="92"/>
      <c r="C14" s="92"/>
      <c r="D14" s="92"/>
      <c r="E14" s="92"/>
      <c r="F14" s="92"/>
      <c r="G14" s="92"/>
      <c r="H14" s="92"/>
      <c r="I14" s="92"/>
      <c r="J14" s="92"/>
      <c r="K14" s="92"/>
      <c r="L14" s="92"/>
    </row>
    <row r="15" spans="2:14" ht="18.75" customHeight="1" x14ac:dyDescent="0.3">
      <c r="B15" s="80" t="s">
        <v>4</v>
      </c>
      <c r="C15" s="80"/>
      <c r="D15" s="38" t="str">
        <f>"BERICHTSJAHR ("&amp;AusgewähltesJahr&amp;")"</f>
        <v>BERICHTSJAHR (2018)</v>
      </c>
      <c r="E15" s="87" t="str">
        <f>"VORJAHR ("&amp;AusgewähltesJahr-1&amp;")"</f>
        <v>VORJAHR (2017)</v>
      </c>
      <c r="F15" s="87"/>
      <c r="G15" s="87"/>
      <c r="H15" s="39" t="s">
        <v>7</v>
      </c>
      <c r="I15" s="83" t="str">
        <f ca="1">CONCATENATE(Jahre,"-JAHRES-TREND")</f>
        <v>5-JAHRES-TREND</v>
      </c>
      <c r="J15" s="83"/>
      <c r="K15" s="83"/>
      <c r="L15" s="83"/>
    </row>
    <row r="16" spans="2:14" ht="30" customHeight="1" x14ac:dyDescent="0.3">
      <c r="B16" s="81" t="str">
        <f>Berechnungen!B15</f>
        <v>UMSÄTZE</v>
      </c>
      <c r="C16" s="81"/>
      <c r="D16" s="49">
        <f ca="1">IF($B16="","",Berechnungen!G15)</f>
        <v>180026.63</v>
      </c>
      <c r="E16" s="93">
        <f ca="1">IF($B16="","",Berechnungen!F15)</f>
        <v>165044.56</v>
      </c>
      <c r="F16" s="93"/>
      <c r="G16" s="93"/>
      <c r="H16" s="40">
        <f t="shared" ref="H16:H40" ca="1" si="0">IFERROR(D16/E16-1,"")</f>
        <v>9.0775909245357722E-2</v>
      </c>
      <c r="I16" s="60"/>
      <c r="J16" s="60"/>
      <c r="K16" s="60"/>
      <c r="L16" s="60"/>
    </row>
    <row r="17" spans="2:12" ht="30" customHeight="1" x14ac:dyDescent="0.3">
      <c r="B17" s="82" t="str">
        <f>Berechnungen!B16</f>
        <v>BETRIEBSAUSGABEN</v>
      </c>
      <c r="C17" s="82"/>
      <c r="D17" s="50">
        <f ca="1">IF($B17="","",Berechnungen!G16)</f>
        <v>80883.33</v>
      </c>
      <c r="E17" s="85">
        <f ca="1">IF($B17="","",Berechnungen!F16)</f>
        <v>81674.37</v>
      </c>
      <c r="F17" s="85"/>
      <c r="G17" s="85"/>
      <c r="H17" s="10">
        <f t="shared" ca="1" si="0"/>
        <v>-9.6852905017815738E-3</v>
      </c>
      <c r="I17" s="58"/>
      <c r="J17" s="58"/>
      <c r="K17" s="58"/>
      <c r="L17" s="58"/>
    </row>
    <row r="18" spans="2:12" ht="30" customHeight="1" x14ac:dyDescent="0.3">
      <c r="B18" s="82" t="str">
        <f>Berechnungen!B17</f>
        <v>BETRIEBSGEWINN</v>
      </c>
      <c r="C18" s="82"/>
      <c r="D18" s="50">
        <f ca="1">IF($B18="","",Berechnungen!G17)</f>
        <v>77317.83</v>
      </c>
      <c r="E18" s="85">
        <f ca="1">IF($B18="","",Berechnungen!F17)</f>
        <v>76755.259999999995</v>
      </c>
      <c r="F18" s="85"/>
      <c r="G18" s="85"/>
      <c r="H18" s="10">
        <f t="shared" ca="1" si="0"/>
        <v>7.3293999655530406E-3</v>
      </c>
      <c r="I18" s="58"/>
      <c r="J18" s="58"/>
      <c r="K18" s="58"/>
      <c r="L18" s="58"/>
    </row>
    <row r="19" spans="2:12" ht="30" customHeight="1" x14ac:dyDescent="0.3">
      <c r="B19" s="82" t="str">
        <f>Berechnungen!B18</f>
        <v>ABSCHREIBUNG</v>
      </c>
      <c r="C19" s="82"/>
      <c r="D19" s="50">
        <f ca="1">IF($B19="","",Berechnungen!G18)</f>
        <v>5068.42</v>
      </c>
      <c r="E19" s="85">
        <f ca="1">IF($B19="","",Berechnungen!F18)</f>
        <v>5024.1099999999997</v>
      </c>
      <c r="F19" s="85"/>
      <c r="G19" s="85"/>
      <c r="H19" s="10">
        <f t="shared" ca="1" si="0"/>
        <v>8.8194725035877219E-3</v>
      </c>
      <c r="I19" s="58"/>
      <c r="J19" s="58"/>
      <c r="K19" s="58"/>
      <c r="L19" s="58"/>
    </row>
    <row r="20" spans="2:12" ht="30" customHeight="1" x14ac:dyDescent="0.3">
      <c r="B20" s="82" t="str">
        <f>Berechnungen!B19</f>
        <v>ZINSEN</v>
      </c>
      <c r="C20" s="82"/>
      <c r="D20" s="50">
        <f ca="1">IF($B20="","",Berechnungen!G19)</f>
        <v>3338.3</v>
      </c>
      <c r="E20" s="85">
        <f ca="1">IF($B20="","",Berechnungen!F19)</f>
        <v>3148.53</v>
      </c>
      <c r="F20" s="85"/>
      <c r="G20" s="85"/>
      <c r="H20" s="10">
        <f t="shared" ca="1" si="0"/>
        <v>6.0272571644545136E-2</v>
      </c>
      <c r="I20" s="58"/>
      <c r="J20" s="58"/>
      <c r="K20" s="58"/>
      <c r="L20" s="58"/>
    </row>
    <row r="21" spans="2:12" ht="30" customHeight="1" x14ac:dyDescent="0.3">
      <c r="B21" s="82" t="str">
        <f>Berechnungen!B20</f>
        <v>NETTOGEWINN</v>
      </c>
      <c r="C21" s="82"/>
      <c r="D21" s="50">
        <f ca="1">IF($B21="","",Berechnungen!G20)</f>
        <v>66272.100000000006</v>
      </c>
      <c r="E21" s="85">
        <f ca="1">IF($B21="","",Berechnungen!F20)</f>
        <v>61483.59</v>
      </c>
      <c r="F21" s="85"/>
      <c r="G21" s="85"/>
      <c r="H21" s="10">
        <f t="shared" ca="1" si="0"/>
        <v>7.7882732612067906E-2</v>
      </c>
      <c r="I21" s="58"/>
      <c r="J21" s="58"/>
      <c r="K21" s="58"/>
      <c r="L21" s="58"/>
    </row>
    <row r="22" spans="2:12" ht="30" customHeight="1" x14ac:dyDescent="0.3">
      <c r="B22" s="82" t="str">
        <f>Berechnungen!B21</f>
        <v>STEUER</v>
      </c>
      <c r="C22" s="82"/>
      <c r="D22" s="50">
        <f ca="1">IF($B22="","",Berechnungen!G21)</f>
        <v>29424.53</v>
      </c>
      <c r="E22" s="85">
        <f ca="1">IF($B22="","",Berechnungen!F21)</f>
        <v>28335.67</v>
      </c>
      <c r="F22" s="85"/>
      <c r="G22" s="85"/>
      <c r="H22" s="10">
        <f t="shared" ca="1" si="0"/>
        <v>3.8427183828722011E-2</v>
      </c>
      <c r="I22" s="58"/>
      <c r="J22" s="58"/>
      <c r="K22" s="58"/>
      <c r="L22" s="58"/>
    </row>
    <row r="23" spans="2:12" ht="30" customHeight="1" x14ac:dyDescent="0.3">
      <c r="B23" s="82" t="str">
        <f>Berechnungen!B22</f>
        <v>GEWINN NACH STEUER</v>
      </c>
      <c r="C23" s="82"/>
      <c r="D23" s="50">
        <f ca="1">IF($B23="","",Berechnungen!G22)</f>
        <v>42438.2</v>
      </c>
      <c r="E23" s="85">
        <f ca="1">IF($B23="","",Berechnungen!F22)</f>
        <v>40607.730000000003</v>
      </c>
      <c r="F23" s="85"/>
      <c r="G23" s="85"/>
      <c r="H23" s="10">
        <f t="shared" ca="1" si="0"/>
        <v>4.5076885607740147E-2</v>
      </c>
      <c r="I23" s="58"/>
      <c r="J23" s="58"/>
      <c r="K23" s="58"/>
      <c r="L23" s="58"/>
    </row>
    <row r="24" spans="2:12" ht="30" customHeight="1" x14ac:dyDescent="0.3">
      <c r="B24" s="82" t="str">
        <f>Berechnungen!B23</f>
        <v>METRIK 1</v>
      </c>
      <c r="C24" s="82"/>
      <c r="D24" s="50">
        <f ca="1">IF($B24="","",Berechnungen!G23)</f>
        <v>16.78</v>
      </c>
      <c r="E24" s="85">
        <f ca="1">IF($B24="","",Berechnungen!F23)</f>
        <v>15.57</v>
      </c>
      <c r="F24" s="85"/>
      <c r="G24" s="85"/>
      <c r="H24" s="10">
        <f t="shared" ca="1" si="0"/>
        <v>7.7713551701991124E-2</v>
      </c>
      <c r="I24" s="58"/>
      <c r="J24" s="58"/>
      <c r="K24" s="58"/>
      <c r="L24" s="58"/>
    </row>
    <row r="25" spans="2:12" ht="30" customHeight="1" x14ac:dyDescent="0.3">
      <c r="B25" s="82" t="str">
        <f>Berechnungen!B24</f>
        <v>METRIK 2</v>
      </c>
      <c r="C25" s="82"/>
      <c r="D25" s="50">
        <f ca="1">IF($B25="","",Berechnungen!G24)</f>
        <v>21.84</v>
      </c>
      <c r="E25" s="85">
        <f ca="1">IF($B25="","",Berechnungen!F24)</f>
        <v>20.48</v>
      </c>
      <c r="F25" s="85"/>
      <c r="G25" s="85"/>
      <c r="H25" s="10">
        <f t="shared" ca="1" si="0"/>
        <v>6.640625E-2</v>
      </c>
      <c r="I25" s="58"/>
      <c r="J25" s="58"/>
      <c r="K25" s="58"/>
      <c r="L25" s="58"/>
    </row>
    <row r="26" spans="2:12" ht="30" customHeight="1" x14ac:dyDescent="0.3">
      <c r="B26" s="82" t="str">
        <f>Berechnungen!B25</f>
        <v>METRIK 3</v>
      </c>
      <c r="C26" s="82"/>
      <c r="D26" s="50">
        <f ca="1">IF($B26="","",Berechnungen!G25)</f>
        <v>26.39</v>
      </c>
      <c r="E26" s="85">
        <f ca="1">IF($B26="","",Berechnungen!F25)</f>
        <v>24.67</v>
      </c>
      <c r="F26" s="85"/>
      <c r="G26" s="85"/>
      <c r="H26" s="10">
        <f t="shared" ca="1" si="0"/>
        <v>6.9720308066477443E-2</v>
      </c>
      <c r="I26" s="58"/>
      <c r="J26" s="58"/>
      <c r="K26" s="58"/>
      <c r="L26" s="58"/>
    </row>
    <row r="27" spans="2:12" ht="30" customHeight="1" x14ac:dyDescent="0.3">
      <c r="B27" s="82" t="str">
        <f>Berechnungen!B26</f>
        <v>METRIK 4</v>
      </c>
      <c r="C27" s="82"/>
      <c r="D27" s="50">
        <f ca="1">IF($B27="","",Berechnungen!G26)</f>
        <v>14.59</v>
      </c>
      <c r="E27" s="85">
        <f ca="1">IF($B27="","",Berechnungen!F26)</f>
        <v>13.76</v>
      </c>
      <c r="F27" s="85"/>
      <c r="G27" s="85"/>
      <c r="H27" s="10">
        <f t="shared" ca="1" si="0"/>
        <v>6.0319767441860517E-2</v>
      </c>
      <c r="I27" s="58"/>
      <c r="J27" s="58"/>
      <c r="K27" s="58"/>
      <c r="L27" s="58"/>
    </row>
    <row r="28" spans="2:12" ht="30" customHeight="1" x14ac:dyDescent="0.3">
      <c r="B28" s="82" t="str">
        <f>Berechnungen!B27</f>
        <v>METRIK 5</v>
      </c>
      <c r="C28" s="82"/>
      <c r="D28" s="50">
        <f ca="1">IF($B28="","",Berechnungen!G27)</f>
        <v>1</v>
      </c>
      <c r="E28" s="85">
        <f ca="1">IF($B28="","",Berechnungen!F27)</f>
        <v>0.91</v>
      </c>
      <c r="F28" s="85"/>
      <c r="G28" s="85"/>
      <c r="H28" s="10">
        <f t="shared" ca="1" si="0"/>
        <v>9.8901098901098772E-2</v>
      </c>
      <c r="I28" s="58"/>
      <c r="J28" s="58"/>
      <c r="K28" s="58"/>
      <c r="L28" s="58"/>
    </row>
    <row r="29" spans="2:12" ht="30" customHeight="1" x14ac:dyDescent="0.3">
      <c r="B29" s="82" t="str">
        <f>Berechnungen!B28</f>
        <v>METRIK 6</v>
      </c>
      <c r="C29" s="82"/>
      <c r="D29" s="50">
        <f ca="1">IF($B29="","",Berechnungen!G28)</f>
        <v>0.3</v>
      </c>
      <c r="E29" s="85">
        <f ca="1">IF($B29="","",Berechnungen!F28)</f>
        <v>0.28999999999999998</v>
      </c>
      <c r="F29" s="85"/>
      <c r="G29" s="85"/>
      <c r="H29" s="10">
        <f t="shared" ca="1" si="0"/>
        <v>3.4482758620689724E-2</v>
      </c>
      <c r="I29" s="58"/>
      <c r="J29" s="58"/>
      <c r="K29" s="58"/>
      <c r="L29" s="58"/>
    </row>
    <row r="30" spans="2:12" ht="30" customHeight="1" x14ac:dyDescent="0.3">
      <c r="B30" s="82" t="str">
        <f>Berechnungen!B29</f>
        <v/>
      </c>
      <c r="C30" s="82"/>
      <c r="D30" s="50" t="str">
        <f>IF($B30="","",Berechnungen!G29)</f>
        <v/>
      </c>
      <c r="E30" s="85" t="str">
        <f>IF($B30="","",Berechnungen!F29)</f>
        <v/>
      </c>
      <c r="F30" s="85"/>
      <c r="G30" s="85"/>
      <c r="H30" s="10" t="str">
        <f t="shared" si="0"/>
        <v/>
      </c>
      <c r="I30" s="58"/>
      <c r="J30" s="58"/>
      <c r="K30" s="58"/>
      <c r="L30" s="58"/>
    </row>
    <row r="31" spans="2:12" ht="30" customHeight="1" x14ac:dyDescent="0.3">
      <c r="B31" s="82" t="str">
        <f>Berechnungen!B30</f>
        <v/>
      </c>
      <c r="C31" s="82"/>
      <c r="D31" s="50" t="str">
        <f>IF($B31="","",Berechnungen!G30)</f>
        <v/>
      </c>
      <c r="E31" s="85" t="str">
        <f>IF($B31="","",Berechnungen!F30)</f>
        <v/>
      </c>
      <c r="F31" s="85"/>
      <c r="G31" s="85"/>
      <c r="H31" s="10" t="str">
        <f t="shared" si="0"/>
        <v/>
      </c>
      <c r="I31" s="58"/>
      <c r="J31" s="58"/>
      <c r="K31" s="58"/>
      <c r="L31" s="58"/>
    </row>
    <row r="32" spans="2:12" ht="30" customHeight="1" x14ac:dyDescent="0.3">
      <c r="B32" s="82" t="str">
        <f>Berechnungen!B31</f>
        <v/>
      </c>
      <c r="C32" s="82"/>
      <c r="D32" s="50" t="str">
        <f>IF($B32="","",Berechnungen!G31)</f>
        <v/>
      </c>
      <c r="E32" s="85" t="str">
        <f>IF($B32="","",Berechnungen!F31)</f>
        <v/>
      </c>
      <c r="F32" s="85"/>
      <c r="G32" s="85"/>
      <c r="H32" s="10" t="str">
        <f t="shared" si="0"/>
        <v/>
      </c>
      <c r="I32" s="58"/>
      <c r="J32" s="58"/>
      <c r="K32" s="58"/>
      <c r="L32" s="58"/>
    </row>
    <row r="33" spans="2:12" ht="30" customHeight="1" x14ac:dyDescent="0.3">
      <c r="B33" s="82" t="str">
        <f>Berechnungen!B32</f>
        <v/>
      </c>
      <c r="C33" s="82"/>
      <c r="D33" s="50" t="str">
        <f>IF($B33="","",Berechnungen!G32)</f>
        <v/>
      </c>
      <c r="E33" s="85" t="str">
        <f>IF($B33="","",Berechnungen!F32)</f>
        <v/>
      </c>
      <c r="F33" s="85"/>
      <c r="G33" s="85"/>
      <c r="H33" s="10" t="str">
        <f t="shared" si="0"/>
        <v/>
      </c>
      <c r="I33" s="58"/>
      <c r="J33" s="58"/>
      <c r="K33" s="58"/>
      <c r="L33" s="58"/>
    </row>
    <row r="34" spans="2:12" ht="30" customHeight="1" x14ac:dyDescent="0.3">
      <c r="B34" s="82" t="str">
        <f>Berechnungen!B33</f>
        <v/>
      </c>
      <c r="C34" s="82"/>
      <c r="D34" s="50" t="str">
        <f>IF($B34="","",Berechnungen!G33)</f>
        <v/>
      </c>
      <c r="E34" s="85" t="str">
        <f>IF($B34="","",Berechnungen!F33)</f>
        <v/>
      </c>
      <c r="F34" s="85"/>
      <c r="G34" s="85"/>
      <c r="H34" s="10" t="str">
        <f t="shared" si="0"/>
        <v/>
      </c>
      <c r="I34" s="58"/>
      <c r="J34" s="58"/>
      <c r="K34" s="58"/>
      <c r="L34" s="58"/>
    </row>
    <row r="35" spans="2:12" ht="30" customHeight="1" x14ac:dyDescent="0.3">
      <c r="B35" s="82" t="str">
        <f>Berechnungen!B34</f>
        <v/>
      </c>
      <c r="C35" s="82"/>
      <c r="D35" s="50" t="str">
        <f>IF($B35="","",Berechnungen!G34)</f>
        <v/>
      </c>
      <c r="E35" s="85" t="str">
        <f>IF($B35="","",Berechnungen!F34)</f>
        <v/>
      </c>
      <c r="F35" s="85"/>
      <c r="G35" s="85"/>
      <c r="H35" s="10" t="str">
        <f t="shared" si="0"/>
        <v/>
      </c>
      <c r="I35" s="58"/>
      <c r="J35" s="58"/>
      <c r="K35" s="58"/>
      <c r="L35" s="58"/>
    </row>
    <row r="36" spans="2:12" ht="30" customHeight="1" x14ac:dyDescent="0.3">
      <c r="B36" s="82" t="str">
        <f>Berechnungen!B35</f>
        <v/>
      </c>
      <c r="C36" s="82"/>
      <c r="D36" s="50" t="str">
        <f>IF($B36="","",Berechnungen!G35)</f>
        <v/>
      </c>
      <c r="E36" s="85" t="str">
        <f>IF($B36="","",Berechnungen!F35)</f>
        <v/>
      </c>
      <c r="F36" s="85"/>
      <c r="G36" s="85"/>
      <c r="H36" s="10" t="str">
        <f t="shared" si="0"/>
        <v/>
      </c>
      <c r="I36" s="58"/>
      <c r="J36" s="58"/>
      <c r="K36" s="58"/>
      <c r="L36" s="58"/>
    </row>
    <row r="37" spans="2:12" ht="30" customHeight="1" x14ac:dyDescent="0.3">
      <c r="B37" s="82" t="str">
        <f>Berechnungen!B36</f>
        <v/>
      </c>
      <c r="C37" s="82"/>
      <c r="D37" s="50" t="str">
        <f>IF($B37="","",Berechnungen!G36)</f>
        <v/>
      </c>
      <c r="E37" s="85" t="str">
        <f>IF($B37="","",Berechnungen!F36)</f>
        <v/>
      </c>
      <c r="F37" s="85"/>
      <c r="G37" s="85"/>
      <c r="H37" s="10" t="str">
        <f t="shared" si="0"/>
        <v/>
      </c>
      <c r="I37" s="58"/>
      <c r="J37" s="58"/>
      <c r="K37" s="58"/>
      <c r="L37" s="58"/>
    </row>
    <row r="38" spans="2:12" ht="30" customHeight="1" x14ac:dyDescent="0.3">
      <c r="B38" s="82" t="str">
        <f>Berechnungen!B37</f>
        <v/>
      </c>
      <c r="C38" s="82"/>
      <c r="D38" s="50" t="str">
        <f>IF($B38="","",Berechnungen!G37)</f>
        <v/>
      </c>
      <c r="E38" s="85" t="str">
        <f>IF($B38="","",Berechnungen!F37)</f>
        <v/>
      </c>
      <c r="F38" s="85"/>
      <c r="G38" s="85"/>
      <c r="H38" s="10" t="str">
        <f t="shared" si="0"/>
        <v/>
      </c>
      <c r="I38" s="58"/>
      <c r="J38" s="58"/>
      <c r="K38" s="58"/>
      <c r="L38" s="58"/>
    </row>
    <row r="39" spans="2:12" ht="30" customHeight="1" x14ac:dyDescent="0.3">
      <c r="B39" s="82" t="str">
        <f>Berechnungen!B38</f>
        <v/>
      </c>
      <c r="C39" s="82"/>
      <c r="D39" s="50" t="str">
        <f>IF($B39="","",Berechnungen!G38)</f>
        <v/>
      </c>
      <c r="E39" s="85" t="str">
        <f>IF($B39="","",Berechnungen!F38)</f>
        <v/>
      </c>
      <c r="F39" s="85"/>
      <c r="G39" s="85"/>
      <c r="H39" s="10" t="str">
        <f t="shared" si="0"/>
        <v/>
      </c>
      <c r="I39" s="58"/>
      <c r="J39" s="58"/>
      <c r="K39" s="58"/>
      <c r="L39" s="58"/>
    </row>
    <row r="40" spans="2:12" ht="30" customHeight="1" x14ac:dyDescent="0.3">
      <c r="B40" s="84" t="str">
        <f>Berechnungen!B39</f>
        <v/>
      </c>
      <c r="C40" s="84"/>
      <c r="D40" s="51" t="str">
        <f>IF($B40="","",Berechnungen!G39)</f>
        <v/>
      </c>
      <c r="E40" s="86" t="str">
        <f>IF($B40="","",Berechnungen!F39)</f>
        <v/>
      </c>
      <c r="F40" s="86"/>
      <c r="G40" s="86"/>
      <c r="H40" s="41" t="str">
        <f t="shared" si="0"/>
        <v/>
      </c>
      <c r="I40" s="59"/>
      <c r="J40" s="59"/>
      <c r="K40" s="59"/>
      <c r="L40" s="59"/>
    </row>
  </sheetData>
  <sheetProtection selectLockedCells="1"/>
  <mergeCells count="92">
    <mergeCell ref="E40:G40"/>
    <mergeCell ref="E15:G15"/>
    <mergeCell ref="J6:L6"/>
    <mergeCell ref="J11:L11"/>
    <mergeCell ref="B14:L14"/>
    <mergeCell ref="E27:G27"/>
    <mergeCell ref="E28:G28"/>
    <mergeCell ref="E29:G29"/>
    <mergeCell ref="E30:G30"/>
    <mergeCell ref="E31:G31"/>
    <mergeCell ref="E16:G16"/>
    <mergeCell ref="E17:G17"/>
    <mergeCell ref="E18:G18"/>
    <mergeCell ref="E19:G19"/>
    <mergeCell ref="E20:G20"/>
    <mergeCell ref="E21:G21"/>
    <mergeCell ref="E22:G22"/>
    <mergeCell ref="E23:G23"/>
    <mergeCell ref="E24:G24"/>
    <mergeCell ref="E25:G25"/>
    <mergeCell ref="E26:G26"/>
    <mergeCell ref="E32:G32"/>
    <mergeCell ref="E33:G33"/>
    <mergeCell ref="B38:C38"/>
    <mergeCell ref="B39:C39"/>
    <mergeCell ref="E39:G39"/>
    <mergeCell ref="E34:G34"/>
    <mergeCell ref="E35:G35"/>
    <mergeCell ref="E36:G36"/>
    <mergeCell ref="E37:G37"/>
    <mergeCell ref="E38:G38"/>
    <mergeCell ref="B40:C40"/>
    <mergeCell ref="B33:C33"/>
    <mergeCell ref="B34:C34"/>
    <mergeCell ref="B35:C35"/>
    <mergeCell ref="B36:C36"/>
    <mergeCell ref="B37:C37"/>
    <mergeCell ref="B28:C28"/>
    <mergeCell ref="B29:C29"/>
    <mergeCell ref="B30:C30"/>
    <mergeCell ref="B31:C31"/>
    <mergeCell ref="B32:C32"/>
    <mergeCell ref="B23:C23"/>
    <mergeCell ref="B24:C24"/>
    <mergeCell ref="B25:C25"/>
    <mergeCell ref="B26:C26"/>
    <mergeCell ref="B27:C27"/>
    <mergeCell ref="B18:C18"/>
    <mergeCell ref="B19:C19"/>
    <mergeCell ref="B20:C20"/>
    <mergeCell ref="B21:C21"/>
    <mergeCell ref="B22:C22"/>
    <mergeCell ref="B13:C13"/>
    <mergeCell ref="D13:L13"/>
    <mergeCell ref="B1:J2"/>
    <mergeCell ref="B3:L4"/>
    <mergeCell ref="I30:L30"/>
    <mergeCell ref="K2:L2"/>
    <mergeCell ref="J9:L9"/>
    <mergeCell ref="J8:L8"/>
    <mergeCell ref="J10:L10"/>
    <mergeCell ref="J7:L7"/>
    <mergeCell ref="B5:C5"/>
    <mergeCell ref="D5:L5"/>
    <mergeCell ref="B15:C15"/>
    <mergeCell ref="B16:C16"/>
    <mergeCell ref="B17:C17"/>
    <mergeCell ref="I15:L15"/>
    <mergeCell ref="I16:L16"/>
    <mergeCell ref="I17:L17"/>
    <mergeCell ref="I18:L18"/>
    <mergeCell ref="I19:L19"/>
    <mergeCell ref="I34:L34"/>
    <mergeCell ref="I20:L20"/>
    <mergeCell ref="I21:L21"/>
    <mergeCell ref="I27:L27"/>
    <mergeCell ref="I28:L28"/>
    <mergeCell ref="I29:L29"/>
    <mergeCell ref="I22:L22"/>
    <mergeCell ref="I23:L23"/>
    <mergeCell ref="I24:L24"/>
    <mergeCell ref="I25:L25"/>
    <mergeCell ref="I26:L26"/>
    <mergeCell ref="I31:L31"/>
    <mergeCell ref="I32:L32"/>
    <mergeCell ref="I33:L33"/>
    <mergeCell ref="I40:L40"/>
    <mergeCell ref="I35:L35"/>
    <mergeCell ref="I36:L36"/>
    <mergeCell ref="I37:L37"/>
    <mergeCell ref="I38:L38"/>
    <mergeCell ref="I39:L39"/>
  </mergeCells>
  <conditionalFormatting sqref="J9 D9 H9 F9 B9">
    <cfRule type="iconSet" priority="4">
      <iconSet iconSet="3Arrows">
        <cfvo type="percent" val="0"/>
        <cfvo type="num" val="0"/>
        <cfvo type="num" val="0" gte="0"/>
      </iconSet>
    </cfRule>
  </conditionalFormatting>
  <conditionalFormatting sqref="H16:H17">
    <cfRule type="iconSet" priority="9">
      <iconSet iconSet="3Arrows">
        <cfvo type="percent" val="0"/>
        <cfvo type="num" val="0"/>
        <cfvo type="num" val="0" gte="0"/>
      </iconSet>
    </cfRule>
  </conditionalFormatting>
  <conditionalFormatting sqref="H18:H40">
    <cfRule type="iconSet" priority="10">
      <iconSet iconSet="3Arrows">
        <cfvo type="percent" val="0"/>
        <cfvo type="num" val="0"/>
        <cfvo type="num" val="0" gte="0"/>
      </iconSet>
    </cfRule>
  </conditionalFormatting>
  <conditionalFormatting sqref="B16:B40 D16:E40 H16:I40">
    <cfRule type="expression" dxfId="2" priority="1">
      <formula>MOD(ROW(),2)=0</formula>
    </cfRule>
  </conditionalFormatting>
  <dataValidations count="24">
    <dataValidation type="list" errorStyle="warning" allowBlank="1" showInputMessage="1" showErrorMessage="1" error="Wählen Sie das Jahr aus der Liste aus. Wählen Sie ABBRECHEN aus, drücken Sie die ALT+NACH-UNTEN-TASTE, um die Optionen anzuzeigen, und dann die NACH-UNTEN-TASTE und EINGABE-TASTE, um die Auswahl zu treffen." prompt="Wählen Sie in dieser Zelle das Jahr. Drücken Sie ALT+NACH-UNTEN, um die Optionen anzuzeigen, und dann NACH-UNTEN und EINGABE, um die Auswahl zu treffen." sqref="K2:L2" xr:uid="{00000000-0002-0000-0000-000000000000}">
      <formula1>lstJahre</formula1>
    </dataValidation>
    <dataValidation allowBlank="1" showInputMessage="1" showErrorMessage="1" prompt="Erstellen Sie einen Jahresfinanzbericht in dieser Arbeitsmappe. Wählen Sie in Zelle K2 auf diesem Arbeitsblatt das Jahr. In Zelle D5 gelangen Sie zu dem Arbeitsblatt Wichtige Metriken und in D13 zum Arbeitsblatt Finanzangaben." sqref="A1" xr:uid="{00000000-0002-0000-0000-000001000000}"/>
    <dataValidation allowBlank="1" showInputMessage="1" showErrorMessage="1" prompt="Der Titel dieses Arbeitsblatts befindet sich in dieser Zelle. Geben Sie den Firmennamen in die darunterliegende Zelle und das Jahr des Berichts in der Zelle rechts ein. Tipps befinden sich in Zelle N2 und N3." sqref="B1:J2" xr:uid="{00000000-0002-0000-0000-000002000000}"/>
    <dataValidation allowBlank="1" showInputMessage="1" showErrorMessage="1" prompt="Geben Sie in dieser Zelle den Firmennamen ein." sqref="B3:L4" xr:uid="{00000000-0002-0000-0000-000003000000}"/>
    <dataValidation allowBlank="1" showInputMessage="1" showErrorMessage="1" prompt="Wählen Sie die Zelle auf der rechten Seite, um zum Arbeitsblatt Einstellung Wichtiger Metriken zu gelangen." sqref="B5:C5" xr:uid="{00000000-0002-0000-0000-000004000000}"/>
    <dataValidation allowBlank="1" showInputMessage="1" showErrorMessage="1" prompt="Navigationslink zum Arbeitsblatt Einstellung Wichtiger Metriken" sqref="D5:L5" xr:uid="{00000000-0002-0000-0000-000005000000}"/>
    <dataValidation allowBlank="1" showInputMessage="1" showErrorMessage="1" prompt="Umsatz, prozentuales Wachstum und Sparklines werden in den darunterliegenden Zellen automatisch aktualisiert." sqref="B7" xr:uid="{00000000-0002-0000-0000-000006000000}"/>
    <dataValidation allowBlank="1" showInputMessage="1" showErrorMessage="1" prompt="Der Gesamtumsatz wird in dieser Zelle und das prozentuale Wachstum in der darunterliegenden Zelle automatisch aktualisiert." sqref="B8" xr:uid="{00000000-0002-0000-0000-000007000000}"/>
    <dataValidation allowBlank="1" showInputMessage="1" showErrorMessage="1" prompt="Das prozentuale Wachstum wird in dieser Zelle und die Sparklines werden in der darunterliegenden Zelle automatisch aktualisiert." sqref="B9 D9 F9 H9 J9:L9" xr:uid="{00000000-0002-0000-0000-000008000000}"/>
    <dataValidation allowBlank="1" showInputMessage="1" showErrorMessage="1" prompt="Nettoumsatz, prozentuales Wachstum und Sparklines werden in den darunterliegenden Zellen automatisch aktualisiert." sqref="D7" xr:uid="{00000000-0002-0000-0000-000009000000}"/>
    <dataValidation allowBlank="1" showInputMessage="1" showErrorMessage="1" prompt="Der Nettoumsatz wird in dieser Zelle und das prozentuale Wachstum in der darunterliegenden Zelle automatisch aktualisiert." sqref="D8" xr:uid="{00000000-0002-0000-0000-00000A000000}"/>
    <dataValidation allowBlank="1" showInputMessage="1" showErrorMessage="1" prompt="Zinsen, prozentuales Wachstum und Sparklines werden in den darunterliegenden Zellen automatisch aktualisiert." sqref="F7" xr:uid="{00000000-0002-0000-0000-00000B000000}"/>
    <dataValidation allowBlank="1" showInputMessage="1" showErrorMessage="1" prompt="Die Zinsen werden in dieser Zelle und das prozentuale Wachstum wird in der darunterliegenden Zelle automatisch aktualisiert." sqref="F8" xr:uid="{00000000-0002-0000-0000-00000C000000}"/>
    <dataValidation allowBlank="1" showInputMessage="1" showErrorMessage="1" prompt="Abschreibungsbetrag, prozentuales Wachstum und Sparklines werden in den darunterliegenden Zellen automatisch aktualisiert." sqref="H7" xr:uid="{00000000-0002-0000-0000-00000D000000}"/>
    <dataValidation allowBlank="1" showInputMessage="1" showErrorMessage="1" prompt="Der Abschreibungsbetrag wird in dieser Zelle und das prozentuale Wachstum in der darunterliegenden Zelle automatisch aktualisiert." sqref="H8" xr:uid="{00000000-0002-0000-0000-00000E000000}"/>
    <dataValidation allowBlank="1" showInputMessage="1" showErrorMessage="1" prompt="Betriebsertrag, prozentuales Wachstum und Sparklines werden in den darunterliegenden Zellen automatisch aktualisiert." sqref="J7:L7" xr:uid="{00000000-0002-0000-0000-00000F000000}"/>
    <dataValidation allowBlank="1" showInputMessage="1" showErrorMessage="1" prompt="Der Betriebsertrag wird in dieser Zelle und das prozentuale Wachstum in der darunterliegenden Zelle automatisch aktualisiert." sqref="J8:L8" xr:uid="{00000000-0002-0000-0000-000010000000}"/>
    <dataValidation allowBlank="1" showInputMessage="1" showErrorMessage="1" prompt="Alle Datenwerte werden in einer Tabelle ab Zelle B15 automatisch aktualisiert." sqref="B13:C13" xr:uid="{00000000-0002-0000-0000-000011000000}"/>
    <dataValidation allowBlank="1" showInputMessage="1" showErrorMessage="1" prompt="Die Werte werden in dieser Spalte unter dieser Überschrift automatisch aktualisiert." sqref="B15" xr:uid="{00000000-0002-0000-0000-000012000000}"/>
    <dataValidation allowBlank="1" showInputMessage="1" showErrorMessage="1" prompt="Jahresberichtszahlen werden in dieser Spalte unter dieser Überschrift automatisch aktualisiert." sqref="D15" xr:uid="{00000000-0002-0000-0000-000013000000}"/>
    <dataValidation allowBlank="1" showInputMessage="1" showErrorMessage="1" prompt="Vorjahreszahlen werden in dieser Spalte unter dieser Überschrift automatisch aktualisiert." sqref="E15" xr:uid="{00000000-0002-0000-0000-000014000000}"/>
    <dataValidation allowBlank="1" showInputMessage="1" showErrorMessage="1" prompt="Prozentuale Veränderungen und das Symbol werden in dieser Spalte unter dieser Überschrift automatisch aktualisiert." sqref="H15" xr:uid="{00000000-0002-0000-0000-000015000000}"/>
    <dataValidation allowBlank="1" showInputMessage="1" showErrorMessage="1" prompt="Die Fünfjahrestrendlinie wird in dieser Spalte unter dieser Überschrift automatisch aktualisiert." sqref="I15:L15" xr:uid="{00000000-0002-0000-0000-000016000000}"/>
    <dataValidation allowBlank="1" showInputMessage="1" showErrorMessage="1" prompt="Navigationslink zum Arbeitsblatt Finanzangaben" sqref="D13:L13" xr:uid="{00000000-0002-0000-0000-000017000000}"/>
  </dataValidations>
  <hyperlinks>
    <hyperlink ref="D5" location="'Key Metric Settings'!C5" tooltip="Auswählen, um zum Arbeitsblatt Einstellung Wichtiger Metriken zu gelangen." display="Tap to change report Key Metrics" xr:uid="{00000000-0004-0000-0000-000000000000}"/>
    <hyperlink ref="D13:H13" location="'Eingabe Finanzdaten'!B6" tooltip="Auswählen, um zum Arbeitsblatt Finanzielle Angaben zu gelangen." display="Do not modify the information below. Tap to enter Financial Data" xr:uid="{00000000-0004-0000-0000-000001000000}"/>
    <hyperlink ref="D5:L5" location="'Key Metric Settings'!A1" tooltip="Auswählen, um zum Arbeitsblatt Einstellung Wichtiger Metriken zu gelangen." display="Tap to change report Key Metrics" xr:uid="{00000000-0004-0000-0000-000002000000}"/>
    <hyperlink ref="D13:L13" location="'Eingabe Finanzdaten'!A1" tooltip="Auswählen, um zum Arbeitsblatt Finanzielle Angaben zu gelangen." display="Do not modify the information below. Tap to enter Financial Data" xr:uid="{00000000-0004-0000-0000-000003000000}"/>
  </hyperlinks>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markers="1" xr2:uid="{00000000-0003-0000-0000-000000000000}">
          <x14:colorSeries theme="0" tint="-0.34998626667073579"/>
          <x14:colorNegative theme="5"/>
          <x14:colorAxis rgb="FF000000"/>
          <x14:colorMarkers theme="4" tint="-0.499984740745262"/>
          <x14:colorFirst theme="4" tint="0.39997558519241921"/>
          <x14:colorLast theme="4" tint="0.39997558519241921"/>
          <x14:colorHigh theme="4"/>
          <x14:colorLow theme="4"/>
          <x14:sparklines>
            <x14:sparkline>
              <xm:f>Berechnungen!C15:G15</xm:f>
              <xm:sqref>I16</xm:sqref>
            </x14:sparkline>
            <x14:sparkline>
              <xm:f>Berechnungen!C16:G16</xm:f>
              <xm:sqref>I17</xm:sqref>
            </x14:sparkline>
            <x14:sparkline>
              <xm:f>Berechnungen!C17:G17</xm:f>
              <xm:sqref>I18</xm:sqref>
            </x14:sparkline>
            <x14:sparkline>
              <xm:f>Berechnungen!C18:G18</xm:f>
              <xm:sqref>I19</xm:sqref>
            </x14:sparkline>
            <x14:sparkline>
              <xm:f>Berechnungen!C19:G19</xm:f>
              <xm:sqref>I20</xm:sqref>
            </x14:sparkline>
            <x14:sparkline>
              <xm:f>Berechnungen!C20:G20</xm:f>
              <xm:sqref>I21</xm:sqref>
            </x14:sparkline>
            <x14:sparkline>
              <xm:f>Berechnungen!C21:G21</xm:f>
              <xm:sqref>I22</xm:sqref>
            </x14:sparkline>
            <x14:sparkline>
              <xm:f>Berechnungen!C22:G22</xm:f>
              <xm:sqref>I23</xm:sqref>
            </x14:sparkline>
            <x14:sparkline>
              <xm:f>Berechnungen!C23:G23</xm:f>
              <xm:sqref>I24</xm:sqref>
            </x14:sparkline>
            <x14:sparkline>
              <xm:f>Berechnungen!C24:G24</xm:f>
              <xm:sqref>I25</xm:sqref>
            </x14:sparkline>
            <x14:sparkline>
              <xm:f>Berechnungen!C25:G25</xm:f>
              <xm:sqref>I26</xm:sqref>
            </x14:sparkline>
            <x14:sparkline>
              <xm:f>Berechnungen!C26:G26</xm:f>
              <xm:sqref>I27</xm:sqref>
            </x14:sparkline>
            <x14:sparkline>
              <xm:f>Berechnungen!C27:G27</xm:f>
              <xm:sqref>I28</xm:sqref>
            </x14:sparkline>
            <x14:sparkline>
              <xm:f>Berechnungen!C28:G28</xm:f>
              <xm:sqref>I29</xm:sqref>
            </x14:sparkline>
            <x14:sparkline>
              <xm:f>Berechnungen!C29:G29</xm:f>
              <xm:sqref>I30</xm:sqref>
            </x14:sparkline>
            <x14:sparkline>
              <xm:f>Berechnungen!C30:G30</xm:f>
              <xm:sqref>I31</xm:sqref>
            </x14:sparkline>
            <x14:sparkline>
              <xm:f>Berechnungen!C31:G31</xm:f>
              <xm:sqref>I32</xm:sqref>
            </x14:sparkline>
            <x14:sparkline>
              <xm:f>Berechnungen!C32:G32</xm:f>
              <xm:sqref>I33</xm:sqref>
            </x14:sparkline>
            <x14:sparkline>
              <xm:f>Berechnungen!C33:G33</xm:f>
              <xm:sqref>I34</xm:sqref>
            </x14:sparkline>
            <x14:sparkline>
              <xm:f>Berechnungen!C34:G34</xm:f>
              <xm:sqref>I35</xm:sqref>
            </x14:sparkline>
            <x14:sparkline>
              <xm:f>Berechnungen!C35:G35</xm:f>
              <xm:sqref>I36</xm:sqref>
            </x14:sparkline>
            <x14:sparkline>
              <xm:f>Berechnungen!C36:G36</xm:f>
              <xm:sqref>I37</xm:sqref>
            </x14:sparkline>
            <x14:sparkline>
              <xm:f>Berechnungen!C37:G37</xm:f>
              <xm:sqref>I38</xm:sqref>
            </x14:sparkline>
            <x14:sparkline>
              <xm:f>Berechnungen!C38:G38</xm:f>
              <xm:sqref>I39</xm:sqref>
            </x14:sparkline>
            <x14:sparkline>
              <xm:f>Berechnungen!C39:G39</xm:f>
              <xm:sqref>I40</xm:sqref>
            </x14:sparkline>
          </x14:sparklines>
        </x14:sparklineGroup>
        <x14:sparklineGroup displayEmptyCellsAs="gap" markers="1" first="1" last="1" xr2:uid="{00000000-0003-0000-0000-000001000000}">
          <x14:colorSeries theme="0" tint="-0.34998626667073579"/>
          <x14:colorNegative theme="5"/>
          <x14:colorAxis rgb="FF000000"/>
          <x14:colorMarkers theme="4" tint="-0.499984740745262"/>
          <x14:colorFirst theme="4" tint="-0.499984740745262"/>
          <x14:colorLast theme="4" tint="-0.499984740745262"/>
          <x14:colorHigh theme="4"/>
          <x14:colorLow theme="4"/>
          <x14:sparklines>
            <x14:sparkline>
              <xm:f>Berechnungen!C8:G8</xm:f>
              <xm:sqref>B10</xm:sqref>
            </x14:sparkline>
            <x14:sparkline>
              <xm:f>Berechnungen!C9:G9</xm:f>
              <xm:sqref>D10</xm:sqref>
            </x14:sparkline>
            <x14:sparkline>
              <xm:f>Berechnungen!C10:G10</xm:f>
              <xm:sqref>F10</xm:sqref>
            </x14:sparkline>
            <x14:sparkline>
              <xm:f>Berechnungen!C11:G11</xm:f>
              <xm:sqref>H10</xm:sqref>
            </x14:sparkline>
            <x14:sparkline>
              <xm:f>Berechnungen!C12:G12</xm:f>
              <xm:sqref>J10</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39997558519241921"/>
    <pageSetUpPr autoPageBreaks="0"/>
  </sheetPr>
  <dimension ref="B1:I30"/>
  <sheetViews>
    <sheetView showGridLines="0" zoomScaleNormal="100" workbookViewId="0">
      <pane ySplit="5" topLeftCell="A6" activePane="bottomLeft" state="frozen"/>
      <selection pane="bottomLeft"/>
    </sheetView>
  </sheetViews>
  <sheetFormatPr baseColWidth="10" defaultColWidth="9" defaultRowHeight="30" customHeight="1" x14ac:dyDescent="0.3"/>
  <cols>
    <col min="1" max="1" width="1.625" customWidth="1"/>
    <col min="2" max="2" width="21.375" customWidth="1"/>
    <col min="3" max="9" width="17.25" customWidth="1"/>
    <col min="10" max="10" width="1.625" customWidth="1"/>
  </cols>
  <sheetData>
    <row r="1" spans="2:9" ht="8.25" customHeight="1" x14ac:dyDescent="0.3">
      <c r="B1" s="96" t="s">
        <v>10</v>
      </c>
      <c r="C1" s="96"/>
      <c r="D1" s="96"/>
      <c r="E1" s="96"/>
      <c r="F1" s="96"/>
      <c r="G1" s="96"/>
      <c r="H1" s="96"/>
      <c r="I1" s="96"/>
    </row>
    <row r="2" spans="2:9" ht="38.25" customHeight="1" x14ac:dyDescent="0.3">
      <c r="B2" s="96"/>
      <c r="C2" s="96"/>
      <c r="D2" s="96"/>
      <c r="E2" s="96"/>
      <c r="F2" s="96"/>
      <c r="G2" s="96"/>
      <c r="H2" s="96"/>
      <c r="I2" s="96"/>
    </row>
    <row r="3" spans="2:9" ht="18" x14ac:dyDescent="0.3">
      <c r="B3" s="94" t="s">
        <v>11</v>
      </c>
      <c r="C3" s="94"/>
      <c r="D3" s="94"/>
      <c r="E3" s="94"/>
      <c r="F3" s="94"/>
      <c r="G3" s="94"/>
      <c r="H3" s="94"/>
      <c r="I3" s="94"/>
    </row>
    <row r="4" spans="2:9" ht="25.5" customHeight="1" x14ac:dyDescent="0.3">
      <c r="B4" s="95" t="s">
        <v>12</v>
      </c>
      <c r="C4" s="95"/>
    </row>
    <row r="5" spans="2:9" ht="25.5" customHeight="1" x14ac:dyDescent="0.3">
      <c r="B5" s="34" t="s">
        <v>13</v>
      </c>
      <c r="C5" s="35">
        <f ca="1">YEAR(TODAY())-6</f>
        <v>2013</v>
      </c>
      <c r="D5" s="35">
        <f ca="1">YEAR(TODAY())-5</f>
        <v>2014</v>
      </c>
      <c r="E5" s="35">
        <f ca="1">YEAR(TODAY())-4</f>
        <v>2015</v>
      </c>
      <c r="F5" s="35">
        <f ca="1">YEAR(TODAY())-3</f>
        <v>2016</v>
      </c>
      <c r="G5" s="35">
        <f ca="1">YEAR(TODAY())-2</f>
        <v>2017</v>
      </c>
      <c r="H5" s="35">
        <f ca="1">YEAR(TODAY())-1</f>
        <v>2018</v>
      </c>
      <c r="I5" s="36">
        <f ca="1">YEAR(TODAY())</f>
        <v>2019</v>
      </c>
    </row>
    <row r="6" spans="2:9" s="5" customFormat="1" ht="30" customHeight="1" x14ac:dyDescent="0.3">
      <c r="B6" s="37" t="s">
        <v>14</v>
      </c>
      <c r="C6" s="52">
        <v>125000</v>
      </c>
      <c r="D6" s="52">
        <v>134137.45000000001</v>
      </c>
      <c r="E6" s="52">
        <v>142728.38</v>
      </c>
      <c r="F6" s="52">
        <v>150687.46</v>
      </c>
      <c r="G6" s="52">
        <v>165044.56</v>
      </c>
      <c r="H6" s="52">
        <v>180026.63</v>
      </c>
      <c r="I6" s="53">
        <v>180583.88</v>
      </c>
    </row>
    <row r="7" spans="2:9" s="5" customFormat="1" ht="30" customHeight="1" x14ac:dyDescent="0.3">
      <c r="B7" s="15" t="s">
        <v>15</v>
      </c>
      <c r="C7" s="54">
        <v>65000</v>
      </c>
      <c r="D7" s="54">
        <v>70962.31</v>
      </c>
      <c r="E7" s="54">
        <v>75924.86</v>
      </c>
      <c r="F7" s="54">
        <v>78901.27</v>
      </c>
      <c r="G7" s="54">
        <v>81674.37</v>
      </c>
      <c r="H7" s="54">
        <v>80883.33</v>
      </c>
      <c r="I7" s="55">
        <v>94419.45</v>
      </c>
    </row>
    <row r="8" spans="2:9" s="5" customFormat="1" ht="30" customHeight="1" x14ac:dyDescent="0.3">
      <c r="B8" s="15" t="s">
        <v>16</v>
      </c>
      <c r="C8" s="54">
        <v>60000</v>
      </c>
      <c r="D8" s="54">
        <v>64207.3</v>
      </c>
      <c r="E8" s="54">
        <v>68857.69</v>
      </c>
      <c r="F8" s="54">
        <v>75643.25</v>
      </c>
      <c r="G8" s="54">
        <v>76755.259999999995</v>
      </c>
      <c r="H8" s="54">
        <v>77317.83</v>
      </c>
      <c r="I8" s="55">
        <v>73425.990000000005</v>
      </c>
    </row>
    <row r="9" spans="2:9" s="5" customFormat="1" ht="30" customHeight="1" x14ac:dyDescent="0.3">
      <c r="B9" s="15" t="s">
        <v>17</v>
      </c>
      <c r="C9" s="54">
        <v>4500</v>
      </c>
      <c r="D9" s="54">
        <v>4517.7700000000004</v>
      </c>
      <c r="E9" s="54">
        <v>4656.92</v>
      </c>
      <c r="F9" s="54">
        <v>4974.21</v>
      </c>
      <c r="G9" s="54">
        <v>5024.1099999999997</v>
      </c>
      <c r="H9" s="54">
        <v>5068.42</v>
      </c>
      <c r="I9" s="55">
        <v>5546.88</v>
      </c>
    </row>
    <row r="10" spans="2:9" s="5" customFormat="1" ht="30" customHeight="1" x14ac:dyDescent="0.3">
      <c r="B10" s="15" t="s">
        <v>18</v>
      </c>
      <c r="C10" s="54">
        <v>2500</v>
      </c>
      <c r="D10" s="54">
        <v>2745.82</v>
      </c>
      <c r="E10" s="54">
        <v>2893.11</v>
      </c>
      <c r="F10" s="54">
        <v>3136.12</v>
      </c>
      <c r="G10" s="54">
        <v>3148.53</v>
      </c>
      <c r="H10" s="54">
        <v>3338.3</v>
      </c>
      <c r="I10" s="55">
        <v>3789.47</v>
      </c>
    </row>
    <row r="11" spans="2:9" s="5" customFormat="1" ht="30" customHeight="1" x14ac:dyDescent="0.3">
      <c r="B11" s="15" t="s">
        <v>19</v>
      </c>
      <c r="C11" s="54">
        <v>54000</v>
      </c>
      <c r="D11" s="54">
        <v>54761.074999999997</v>
      </c>
      <c r="E11" s="54">
        <v>55860.81</v>
      </c>
      <c r="F11" s="54">
        <v>59747.95</v>
      </c>
      <c r="G11" s="54">
        <v>61483.59</v>
      </c>
      <c r="H11" s="54">
        <v>66272.100000000006</v>
      </c>
      <c r="I11" s="55">
        <v>67474.850000000006</v>
      </c>
    </row>
    <row r="12" spans="2:9" s="5" customFormat="1" ht="30" customHeight="1" x14ac:dyDescent="0.3">
      <c r="B12" s="15" t="s">
        <v>20</v>
      </c>
      <c r="C12" s="54">
        <v>22000</v>
      </c>
      <c r="D12" s="54">
        <v>23920.54</v>
      </c>
      <c r="E12" s="54">
        <v>25576.74</v>
      </c>
      <c r="F12" s="54">
        <v>27498.86</v>
      </c>
      <c r="G12" s="54">
        <v>28335.67</v>
      </c>
      <c r="H12" s="54">
        <v>29424.53</v>
      </c>
      <c r="I12" s="55">
        <v>31408.25</v>
      </c>
    </row>
    <row r="13" spans="2:9" s="5" customFormat="1" ht="30" customHeight="1" x14ac:dyDescent="0.3">
      <c r="B13" s="15" t="s">
        <v>21</v>
      </c>
      <c r="C13" s="54">
        <v>32000</v>
      </c>
      <c r="D13" s="54">
        <v>34943.49</v>
      </c>
      <c r="E13" s="54">
        <v>38418.53</v>
      </c>
      <c r="F13" s="54">
        <v>39895.050000000003</v>
      </c>
      <c r="G13" s="54">
        <v>40607.730000000003</v>
      </c>
      <c r="H13" s="54">
        <v>42438.2</v>
      </c>
      <c r="I13" s="55">
        <v>50247.68</v>
      </c>
    </row>
    <row r="14" spans="2:9" s="5" customFormat="1" ht="30" customHeight="1" x14ac:dyDescent="0.3">
      <c r="B14" s="15" t="s">
        <v>22</v>
      </c>
      <c r="C14" s="54">
        <v>12.8</v>
      </c>
      <c r="D14" s="54">
        <v>12.81</v>
      </c>
      <c r="E14" s="54">
        <v>13.78</v>
      </c>
      <c r="F14" s="54">
        <v>14.29</v>
      </c>
      <c r="G14" s="54">
        <v>15.57</v>
      </c>
      <c r="H14" s="54">
        <v>16.78</v>
      </c>
      <c r="I14" s="55">
        <v>19.96</v>
      </c>
    </row>
    <row r="15" spans="2:9" s="5" customFormat="1" ht="30" customHeight="1" x14ac:dyDescent="0.3">
      <c r="B15" s="15" t="s">
        <v>23</v>
      </c>
      <c r="C15" s="54">
        <v>18.2</v>
      </c>
      <c r="D15" s="54">
        <v>18.59</v>
      </c>
      <c r="E15" s="54">
        <v>19.22</v>
      </c>
      <c r="F15" s="54">
        <v>20.170000000000002</v>
      </c>
      <c r="G15" s="54">
        <v>20.48</v>
      </c>
      <c r="H15" s="54">
        <v>21.84</v>
      </c>
      <c r="I15" s="55">
        <v>26.01</v>
      </c>
    </row>
    <row r="16" spans="2:9" s="5" customFormat="1" ht="30" customHeight="1" x14ac:dyDescent="0.3">
      <c r="B16" s="15" t="s">
        <v>24</v>
      </c>
      <c r="C16" s="54">
        <v>19.100000000000001</v>
      </c>
      <c r="D16" s="54">
        <v>20.55</v>
      </c>
      <c r="E16" s="54">
        <v>21.87</v>
      </c>
      <c r="F16" s="54">
        <v>23.19</v>
      </c>
      <c r="G16" s="54">
        <v>24.67</v>
      </c>
      <c r="H16" s="54">
        <v>26.39</v>
      </c>
      <c r="I16" s="55">
        <v>31.08</v>
      </c>
    </row>
    <row r="17" spans="2:9" s="5" customFormat="1" ht="30" customHeight="1" x14ac:dyDescent="0.3">
      <c r="B17" s="15" t="s">
        <v>25</v>
      </c>
      <c r="C17" s="54">
        <v>12.1</v>
      </c>
      <c r="D17" s="54">
        <v>12.21</v>
      </c>
      <c r="E17" s="54">
        <v>12.59</v>
      </c>
      <c r="F17" s="54">
        <v>13.7</v>
      </c>
      <c r="G17" s="54">
        <v>13.76</v>
      </c>
      <c r="H17" s="54">
        <v>14.59</v>
      </c>
      <c r="I17" s="55">
        <v>14.92</v>
      </c>
    </row>
    <row r="18" spans="2:9" s="5" customFormat="1" ht="30" customHeight="1" x14ac:dyDescent="0.3">
      <c r="B18" s="15" t="s">
        <v>26</v>
      </c>
      <c r="C18" s="54">
        <v>0.75</v>
      </c>
      <c r="D18" s="54">
        <v>0.79</v>
      </c>
      <c r="E18" s="54">
        <v>0.85</v>
      </c>
      <c r="F18" s="54">
        <v>0.89</v>
      </c>
      <c r="G18" s="54">
        <v>0.91</v>
      </c>
      <c r="H18" s="54">
        <v>1</v>
      </c>
      <c r="I18" s="55">
        <v>1.03</v>
      </c>
    </row>
    <row r="19" spans="2:9" s="5" customFormat="1" ht="30" customHeight="1" x14ac:dyDescent="0.3">
      <c r="B19" s="15" t="s">
        <v>27</v>
      </c>
      <c r="C19" s="54">
        <v>0.23</v>
      </c>
      <c r="D19" s="54">
        <v>0.25</v>
      </c>
      <c r="E19" s="54">
        <v>0.27</v>
      </c>
      <c r="F19" s="54">
        <v>0.28000000000000003</v>
      </c>
      <c r="G19" s="54">
        <v>0.28999999999999998</v>
      </c>
      <c r="H19" s="54">
        <v>0.3</v>
      </c>
      <c r="I19" s="55">
        <v>0.34</v>
      </c>
    </row>
    <row r="20" spans="2:9" s="5" customFormat="1" ht="30" customHeight="1" x14ac:dyDescent="0.3">
      <c r="B20" s="15"/>
      <c r="C20" s="54"/>
      <c r="D20" s="54"/>
      <c r="E20" s="54"/>
      <c r="F20" s="54"/>
      <c r="G20" s="54"/>
      <c r="H20" s="54"/>
      <c r="I20" s="55"/>
    </row>
    <row r="21" spans="2:9" ht="30" customHeight="1" x14ac:dyDescent="0.3">
      <c r="B21" s="15"/>
      <c r="C21" s="54"/>
      <c r="D21" s="54"/>
      <c r="E21" s="54"/>
      <c r="F21" s="54"/>
      <c r="G21" s="54"/>
      <c r="H21" s="54"/>
      <c r="I21" s="55"/>
    </row>
    <row r="22" spans="2:9" ht="30" customHeight="1" x14ac:dyDescent="0.3">
      <c r="B22" s="15"/>
      <c r="C22" s="54"/>
      <c r="D22" s="54"/>
      <c r="E22" s="54"/>
      <c r="F22" s="54"/>
      <c r="G22" s="54"/>
      <c r="H22" s="54"/>
      <c r="I22" s="55"/>
    </row>
    <row r="23" spans="2:9" ht="30" customHeight="1" x14ac:dyDescent="0.3">
      <c r="B23" s="15"/>
      <c r="C23" s="54"/>
      <c r="D23" s="54"/>
      <c r="E23" s="54"/>
      <c r="F23" s="54"/>
      <c r="G23" s="54"/>
      <c r="H23" s="54"/>
      <c r="I23" s="55"/>
    </row>
    <row r="24" spans="2:9" ht="30" customHeight="1" x14ac:dyDescent="0.3">
      <c r="B24" s="15"/>
      <c r="C24" s="54"/>
      <c r="D24" s="54"/>
      <c r="E24" s="54"/>
      <c r="F24" s="54"/>
      <c r="G24" s="54"/>
      <c r="H24" s="54"/>
      <c r="I24" s="55"/>
    </row>
    <row r="25" spans="2:9" ht="30" customHeight="1" x14ac:dyDescent="0.3">
      <c r="B25" s="15"/>
      <c r="C25" s="54"/>
      <c r="D25" s="54"/>
      <c r="E25" s="54"/>
      <c r="F25" s="54"/>
      <c r="G25" s="54"/>
      <c r="H25" s="54"/>
      <c r="I25" s="55"/>
    </row>
    <row r="26" spans="2:9" ht="30" customHeight="1" x14ac:dyDescent="0.3">
      <c r="B26" s="15"/>
      <c r="C26" s="54"/>
      <c r="D26" s="54"/>
      <c r="E26" s="54"/>
      <c r="F26" s="54"/>
      <c r="G26" s="54"/>
      <c r="H26" s="54"/>
      <c r="I26" s="55"/>
    </row>
    <row r="27" spans="2:9" ht="30" customHeight="1" x14ac:dyDescent="0.3">
      <c r="B27" s="15"/>
      <c r="C27" s="54"/>
      <c r="D27" s="54"/>
      <c r="E27" s="54"/>
      <c r="F27" s="54"/>
      <c r="G27" s="54"/>
      <c r="H27" s="54"/>
      <c r="I27" s="55"/>
    </row>
    <row r="28" spans="2:9" ht="30" customHeight="1" x14ac:dyDescent="0.3">
      <c r="B28" s="15"/>
      <c r="C28" s="54"/>
      <c r="D28" s="54"/>
      <c r="E28" s="54"/>
      <c r="F28" s="54"/>
      <c r="G28" s="54"/>
      <c r="H28" s="54"/>
      <c r="I28" s="55"/>
    </row>
    <row r="29" spans="2:9" ht="30" customHeight="1" x14ac:dyDescent="0.3">
      <c r="B29" s="15"/>
      <c r="C29" s="54"/>
      <c r="D29" s="54"/>
      <c r="E29" s="54"/>
      <c r="F29" s="54"/>
      <c r="G29" s="54"/>
      <c r="H29" s="54"/>
      <c r="I29" s="55"/>
    </row>
    <row r="30" spans="2:9" ht="30" customHeight="1" x14ac:dyDescent="0.3">
      <c r="B30" s="15"/>
      <c r="C30" s="56"/>
      <c r="D30" s="56"/>
      <c r="E30" s="56"/>
      <c r="F30" s="56"/>
      <c r="G30" s="56"/>
      <c r="H30" s="56"/>
      <c r="I30" s="57"/>
    </row>
  </sheetData>
  <sheetProtection selectLockedCells="1"/>
  <mergeCells count="3">
    <mergeCell ref="B3:I3"/>
    <mergeCell ref="B4:C4"/>
    <mergeCell ref="B1:I2"/>
  </mergeCells>
  <conditionalFormatting sqref="B6:I30">
    <cfRule type="expression" dxfId="1" priority="8">
      <formula>MOD(ROW(),2)=0</formula>
    </cfRule>
  </conditionalFormatting>
  <dataValidations count="6">
    <dataValidation allowBlank="1" showInputMessage="1" showErrorMessage="1" prompt="Geben Sie finanzielle Angaben aus bis zu 25 wichtigen Metriken und sieben Jahren in die Tabelle ab Zelle B5 auf diesem Arbeitsblatt ein. Wählen Sie die Zelle B4, um zum Arbeitsblatt Finanzbericht zu gelangen." sqref="A1" xr:uid="{00000000-0002-0000-0100-000000000000}"/>
    <dataValidation allowBlank="1" showInputMessage="1" showErrorMessage="1" prompt="Der Titel dieses Arbeitsblatts befindet sich in dieser Zelle und ein Tipp in der darunterliegenden Zelle." sqref="B1:I2" xr:uid="{00000000-0002-0000-0100-000001000000}"/>
    <dataValidation allowBlank="1" showInputMessage="1" showErrorMessage="1" prompt="Navigationslink zum Arbeitsblatt Finanzbericht. Füllen Sie die darunterliegende Tabelle mit Details." sqref="B4:C4" xr:uid="{00000000-0002-0000-0100-000002000000}"/>
    <dataValidation allowBlank="1" showInputMessage="1" showErrorMessage="1" prompt="Ein Tipp befindet sich in dieser Zelle." sqref="B3:I3" xr:uid="{00000000-0002-0000-0100-000003000000}"/>
    <dataValidation allowBlank="1" showInputMessage="1" showErrorMessage="1" prompt="Das Jahr wird in dieser Zelle automatisch aktualisiert. Geben Sie für dieses Jahr in dieser Spalte unter dieser Überschrift Zahlen ein." sqref="C5 D5:I5" xr:uid="{00000000-0002-0000-0100-000004000000}"/>
    <dataValidation allowBlank="1" showInputMessage="1" showErrorMessage="1" prompt="Geben Sie in dieser Spalte unter dieser Überschrift den Metriknamen ein." sqref="B5" xr:uid="{00000000-0002-0000-0100-000005000000}"/>
  </dataValidations>
  <hyperlinks>
    <hyperlink ref="B4" location="'Finanzbericht'!A1" tooltip="Auswählen, um zum Arbeitsblatt Finanzbericht zu gelangen." display="Tap to view Financial Report" xr:uid="{00000000-0004-0000-0100-000000000000}"/>
  </hyperlinks>
  <pageMargins left="0.7" right="0.7" top="0.75" bottom="0.75" header="0.3" footer="0.3"/>
  <pageSetup paperSize="9" orientation="portrait" r:id="rId1"/>
  <ignoredErrors>
    <ignoredError sqref="C5:I5"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499984740745262"/>
    <pageSetUpPr autoPageBreaks="0"/>
  </sheetPr>
  <dimension ref="B1:H9"/>
  <sheetViews>
    <sheetView showGridLines="0" zoomScaleNormal="100" workbookViewId="0"/>
  </sheetViews>
  <sheetFormatPr baseColWidth="10" defaultColWidth="9" defaultRowHeight="30" customHeight="1" x14ac:dyDescent="0.3"/>
  <cols>
    <col min="1" max="1" width="1.625" customWidth="1"/>
    <col min="2" max="2" width="4.25" customWidth="1"/>
    <col min="3" max="3" width="32.125" customWidth="1"/>
    <col min="4" max="4" width="3.875" customWidth="1"/>
    <col min="5" max="5" width="18" customWidth="1"/>
    <col min="6" max="6" width="33.75" customWidth="1"/>
    <col min="9" max="9" width="1.625" customWidth="1"/>
  </cols>
  <sheetData>
    <row r="1" spans="2:8" ht="8.25" customHeight="1" x14ac:dyDescent="0.3">
      <c r="B1" s="96" t="s">
        <v>28</v>
      </c>
      <c r="C1" s="96"/>
      <c r="D1" s="96"/>
      <c r="E1" s="96"/>
      <c r="F1" s="96"/>
      <c r="G1" s="96"/>
      <c r="H1" s="96"/>
    </row>
    <row r="2" spans="2:8" ht="38.25" customHeight="1" x14ac:dyDescent="0.3">
      <c r="B2" s="96"/>
      <c r="C2" s="96"/>
      <c r="D2" s="96"/>
      <c r="E2" s="96"/>
      <c r="F2" s="96"/>
      <c r="G2" s="96"/>
      <c r="H2" s="96"/>
    </row>
    <row r="3" spans="2:8" ht="25.5" customHeight="1" x14ac:dyDescent="0.25">
      <c r="B3" s="98" t="s">
        <v>29</v>
      </c>
      <c r="C3" s="98"/>
      <c r="D3" s="98"/>
      <c r="E3" s="98"/>
      <c r="F3" s="98"/>
      <c r="G3" s="98"/>
      <c r="H3" s="98"/>
    </row>
    <row r="4" spans="2:8" ht="30" customHeight="1" thickBot="1" x14ac:dyDescent="0.35">
      <c r="B4" s="97" t="s">
        <v>30</v>
      </c>
      <c r="C4" s="97"/>
      <c r="D4" s="97"/>
    </row>
    <row r="5" spans="2:8" s="12" customFormat="1" ht="30" customHeight="1" x14ac:dyDescent="0.3">
      <c r="B5" s="42">
        <v>1</v>
      </c>
      <c r="C5" s="30" t="s">
        <v>14</v>
      </c>
      <c r="D5" s="11" t="str">
        <f>IF(ISBLANK(C5),"← Bitte wählen Sie einen Wert aus der Dropdownliste aus",IF(COUNTIF($C$5:C5,C5)&gt;1,"Sie haben "&amp;C5&amp;" zwei Mal ausgewählt.",""))</f>
        <v/>
      </c>
      <c r="G5"/>
    </row>
    <row r="6" spans="2:8" s="12" customFormat="1" ht="30" customHeight="1" x14ac:dyDescent="0.3">
      <c r="B6" s="43">
        <v>2</v>
      </c>
      <c r="C6" s="31" t="s">
        <v>19</v>
      </c>
      <c r="D6" s="11" t="str">
        <f>IF(ISBLANK(C6),"← Bitte wählen Sie einen Wert aus der Dropdownliste aus",IF(COUNTIF($C$5:C6,C6)&gt;1,"Sie haben "&amp;C6&amp;" zwei Mal ausgewählt.",""))</f>
        <v/>
      </c>
      <c r="G6"/>
    </row>
    <row r="7" spans="2:8" s="12" customFormat="1" ht="30" customHeight="1" x14ac:dyDescent="0.3">
      <c r="B7" s="43">
        <v>3</v>
      </c>
      <c r="C7" s="32" t="s">
        <v>18</v>
      </c>
      <c r="D7" s="11" t="str">
        <f>IF(ISBLANK(C7),"← Bitte wählen Sie einen Wert aus der Dropdownliste aus",IF(COUNTIF($C$5:C7,C7)&gt;1,"Sie haben "&amp;C7&amp;" zwei Mal ausgewählt.",""))</f>
        <v/>
      </c>
      <c r="G7"/>
    </row>
    <row r="8" spans="2:8" s="12" customFormat="1" ht="30" customHeight="1" x14ac:dyDescent="0.3">
      <c r="B8" s="43">
        <v>4</v>
      </c>
      <c r="C8" s="32" t="s">
        <v>17</v>
      </c>
      <c r="D8" s="11" t="str">
        <f>IF(ISBLANK(C8),"← Bitte wählen Sie einen Wert aus der Dropdownliste aus",IF(COUNTIF($C$5:C8,C8)&gt;1,"Sie haben "&amp;C8&amp;" zwei Mal ausgewählt.",""))</f>
        <v/>
      </c>
    </row>
    <row r="9" spans="2:8" s="12" customFormat="1" ht="30" customHeight="1" thickBot="1" x14ac:dyDescent="0.35">
      <c r="B9" s="44">
        <v>5</v>
      </c>
      <c r="C9" s="33" t="s">
        <v>16</v>
      </c>
      <c r="D9" s="11" t="str">
        <f>IF(ISBLANK(C9),"← Bitte wählen Sie einen Wert aus der Dropdownliste aus",IF(COUNTIF($C$5:C9,C9)&gt;1,"Sie haben "&amp;C9&amp;" zwei Mal ausgewählt.",""))</f>
        <v/>
      </c>
    </row>
  </sheetData>
  <sheetProtection selectLockedCells="1"/>
  <mergeCells count="3">
    <mergeCell ref="B4:D4"/>
    <mergeCell ref="B3:H3"/>
    <mergeCell ref="B1:H2"/>
  </mergeCells>
  <conditionalFormatting sqref="B5:C9">
    <cfRule type="expression" dxfId="0" priority="1">
      <formula>MOD(ROW(),2)</formula>
    </cfRule>
  </conditionalFormatting>
  <dataValidations count="4">
    <dataValidation type="list" errorStyle="warning" allowBlank="1" showInputMessage="1" showErrorMessage="1" error="Wählen Sie eine wichtige Metrik aus der Liste aus. Wählen Sie ABBRECHEN aus, drücken Sie ALT+NACH-UNTEN, um die Optionen anzuzeigen, und dann NACH-UNTEN und EINGABE, um die Auswahl zu treffen." prompt="Wählen Sie eine wichtige Metrik in dieser Zelle. Drücken Sie ALT+NACH-UNTEN, um die Optionen anzuzeigen, und dann NACH-UNTEN und EINGABE, um die Auswahl zu treffen." sqref="C5:C9" xr:uid="{00000000-0002-0000-0200-000000000000}">
      <formula1>lstMetriken</formula1>
    </dataValidation>
    <dataValidation allowBlank="1" showInputMessage="1" showErrorMessage="1" prompt="Wählen Sie wichtige Metriken, die am oberen Rand des Jahresfinanzberichts auf diesem Arbeitsblatt angezeigt werden sollen. Wählen Sie die Zelle B4, um zum Arbeitsblatt Finanzbericht zu gelangen." sqref="A1" xr:uid="{00000000-0002-0000-0200-000001000000}"/>
    <dataValidation allowBlank="1" showInputMessage="1" showErrorMessage="1" prompt="Der Titel dieses Arbeitsblatts befindet sich in dieser Zelle und ein Tipp in der darunterliegenden Zelle." sqref="B1:H2" xr:uid="{00000000-0002-0000-0200-000002000000}"/>
    <dataValidation allowBlank="1" showInputMessage="1" showErrorMessage="1" prompt="Navigationslink zum Arbeitsblatt Finanzbericht. Wählen Sie Schlüsselkennzahlen in den darunterliegenden Zellen, C5 bis C9." sqref="B4:D4" xr:uid="{00000000-0002-0000-0200-000003000000}"/>
  </dataValidations>
  <hyperlinks>
    <hyperlink ref="B4:C4" location="'Finanzbericht'!A1" tooltip="Finanzbericht anzeigen" display="  Click to view Financial Report" xr:uid="{00000000-0004-0000-0200-000000000000}"/>
    <hyperlink ref="B4:D4" location="'Finanzbericht'!A1" tooltip="Auswählen, um zum Arbeitsblatt Finanzbericht zu gelangen." display="  Tap to view Financial Report" xr:uid="{00000000-0004-0000-0200-000001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39"/>
  <sheetViews>
    <sheetView workbookViewId="0"/>
  </sheetViews>
  <sheetFormatPr baseColWidth="10" defaultColWidth="9" defaultRowHeight="16.5" x14ac:dyDescent="0.3"/>
  <cols>
    <col min="2" max="2" width="32.75" customWidth="1"/>
  </cols>
  <sheetData>
    <row r="1" spans="1:9" s="12" customFormat="1" ht="34.5" customHeight="1" x14ac:dyDescent="0.3">
      <c r="A1" s="13" t="s">
        <v>31</v>
      </c>
    </row>
    <row r="2" spans="1:9" s="12" customFormat="1" x14ac:dyDescent="0.3">
      <c r="D2" s="6" t="s">
        <v>34</v>
      </c>
    </row>
    <row r="3" spans="1:9" ht="19.5" customHeight="1" x14ac:dyDescent="0.3">
      <c r="B3" t="s">
        <v>32</v>
      </c>
      <c r="C3" s="2">
        <f>AusgewähltesJahr</f>
        <v>2018</v>
      </c>
      <c r="D3">
        <f ca="1">MATCH(C3,lstJahre,0)+1</f>
        <v>7</v>
      </c>
    </row>
    <row r="4" spans="1:9" ht="19.5" customHeight="1" x14ac:dyDescent="0.3">
      <c r="B4" t="s">
        <v>33</v>
      </c>
      <c r="C4" s="2">
        <f>C3-1</f>
        <v>2017</v>
      </c>
      <c r="D4">
        <f ca="1">MATCH(C4,lstJahre,0)+1</f>
        <v>6</v>
      </c>
    </row>
    <row r="5" spans="1:9" ht="19.5" customHeight="1" x14ac:dyDescent="0.3"/>
    <row r="6" spans="1:9" ht="19.5" customHeight="1" thickBot="1" x14ac:dyDescent="0.35">
      <c r="B6" t="s">
        <v>34</v>
      </c>
      <c r="C6" s="1">
        <f ca="1">MATCH(C7,lstJahre,0)+1</f>
        <v>3</v>
      </c>
      <c r="D6" s="1">
        <f ca="1">MATCH(D7,lstJahre,0)+1</f>
        <v>4</v>
      </c>
      <c r="E6" s="1">
        <f ca="1">MATCH(E7,lstJahre,0)+1</f>
        <v>5</v>
      </c>
      <c r="F6" s="1">
        <f ca="1">MATCH(F7,lstJahre,0)+1</f>
        <v>6</v>
      </c>
      <c r="G6" s="1">
        <f ca="1">MATCH(G7,lstJahre,0)+1</f>
        <v>7</v>
      </c>
      <c r="I6">
        <f ca="1">COUNT(C6:G6)</f>
        <v>5</v>
      </c>
    </row>
    <row r="7" spans="1:9" ht="19.5" thickBot="1" x14ac:dyDescent="0.35">
      <c r="B7" s="7" t="s">
        <v>35</v>
      </c>
      <c r="C7" s="14">
        <f>D7-1</f>
        <v>2014</v>
      </c>
      <c r="D7" s="14">
        <f>E7-1</f>
        <v>2015</v>
      </c>
      <c r="E7" s="14">
        <f>F7-1</f>
        <v>2016</v>
      </c>
      <c r="F7" s="14">
        <f>G7-1</f>
        <v>2017</v>
      </c>
      <c r="G7" s="14">
        <f>C3</f>
        <v>2018</v>
      </c>
      <c r="H7" s="7"/>
    </row>
    <row r="8" spans="1:9" ht="19.5" customHeight="1" x14ac:dyDescent="0.3">
      <c r="A8">
        <f>MATCH(B8,'Eingabe Finanzdaten'!$B$6:$B$30,0)</f>
        <v>1</v>
      </c>
      <c r="B8" t="str">
        <f>IF('Key Metric Settings'!C5="","",'Key Metric Settings'!C5)</f>
        <v>UMSÄTZE</v>
      </c>
      <c r="C8">
        <f ca="1">IFERROR(INDEX('Eingabe Finanzdaten'!$B$6:$I$30,$A8,C$6),NA())</f>
        <v>134137.45000000001</v>
      </c>
      <c r="D8">
        <f ca="1">IFERROR(INDEX('Eingabe Finanzdaten'!$B$6:$I$30,$A8,D$6),NA())</f>
        <v>142728.38</v>
      </c>
      <c r="E8">
        <f ca="1">IFERROR(INDEX('Eingabe Finanzdaten'!$B$6:$I$30,$A8,E$6),NA())</f>
        <v>150687.46</v>
      </c>
      <c r="F8">
        <f ca="1">IFERROR(INDEX('Eingabe Finanzdaten'!$B$6:$I$30,$A8,F$6),NA())</f>
        <v>165044.56</v>
      </c>
      <c r="G8">
        <f ca="1">IFERROR(INDEX('Eingabe Finanzdaten'!$B$6:$I$30,$A8,G$6),NA())</f>
        <v>180026.63</v>
      </c>
      <c r="H8" s="3">
        <f ca="1">IFERROR(G8/F8-1,"")</f>
        <v>9.0775909245357722E-2</v>
      </c>
    </row>
    <row r="9" spans="1:9" ht="19.5" customHeight="1" x14ac:dyDescent="0.3">
      <c r="A9">
        <f>MATCH(B9,'Eingabe Finanzdaten'!$B$6:$B$30,0)</f>
        <v>6</v>
      </c>
      <c r="B9" t="str">
        <f>IF('Key Metric Settings'!C6="","",'Key Metric Settings'!C6)</f>
        <v>NETTOGEWINN</v>
      </c>
      <c r="C9">
        <f ca="1">IFERROR(INDEX('Eingabe Finanzdaten'!$B$6:$I$30,$A9,C$6),NA())</f>
        <v>54761.074999999997</v>
      </c>
      <c r="D9">
        <f ca="1">IFERROR(INDEX('Eingabe Finanzdaten'!$B$6:$I$30,$A9,D$6),NA())</f>
        <v>55860.81</v>
      </c>
      <c r="E9">
        <f ca="1">IFERROR(INDEX('Eingabe Finanzdaten'!$B$6:$I$30,$A9,E$6),NA())</f>
        <v>59747.95</v>
      </c>
      <c r="F9">
        <f ca="1">IFERROR(INDEX('Eingabe Finanzdaten'!$B$6:$I$30,$A9,F$6),NA())</f>
        <v>61483.59</v>
      </c>
      <c r="G9">
        <f ca="1">IFERROR(INDEX('Eingabe Finanzdaten'!$B$6:$I$30,$A9,G$6),NA())</f>
        <v>66272.100000000006</v>
      </c>
      <c r="H9" s="3">
        <f t="shared" ref="H9:H12" ca="1" si="0">IFERROR(G9/F9-1,"")</f>
        <v>7.7882732612067906E-2</v>
      </c>
    </row>
    <row r="10" spans="1:9" ht="19.5" customHeight="1" x14ac:dyDescent="0.3">
      <c r="A10">
        <f>MATCH(B10,'Eingabe Finanzdaten'!$B$6:$B$30,0)</f>
        <v>5</v>
      </c>
      <c r="B10" t="str">
        <f>IF('Key Metric Settings'!C7="","",'Key Metric Settings'!C7)</f>
        <v>ZINSEN</v>
      </c>
      <c r="C10">
        <f ca="1">IFERROR(INDEX('Eingabe Finanzdaten'!$B$6:$I$30,$A10,C$6),NA())</f>
        <v>2745.82</v>
      </c>
      <c r="D10">
        <f ca="1">IFERROR(INDEX('Eingabe Finanzdaten'!$B$6:$I$30,$A10,D$6),NA())</f>
        <v>2893.11</v>
      </c>
      <c r="E10">
        <f ca="1">IFERROR(INDEX('Eingabe Finanzdaten'!$B$6:$I$30,$A10,E$6),NA())</f>
        <v>3136.12</v>
      </c>
      <c r="F10">
        <f ca="1">IFERROR(INDEX('Eingabe Finanzdaten'!$B$6:$I$30,$A10,F$6),NA())</f>
        <v>3148.53</v>
      </c>
      <c r="G10">
        <f ca="1">IFERROR(INDEX('Eingabe Finanzdaten'!$B$6:$I$30,$A10,G$6),NA())</f>
        <v>3338.3</v>
      </c>
      <c r="H10" s="3">
        <f t="shared" ca="1" si="0"/>
        <v>6.0272571644545136E-2</v>
      </c>
    </row>
    <row r="11" spans="1:9" ht="19.5" customHeight="1" x14ac:dyDescent="0.3">
      <c r="A11">
        <f>MATCH(B11,'Eingabe Finanzdaten'!$B$6:$B$30,0)</f>
        <v>4</v>
      </c>
      <c r="B11" t="str">
        <f>IF('Key Metric Settings'!C8="","",'Key Metric Settings'!C8)</f>
        <v>ABSCHREIBUNG</v>
      </c>
      <c r="C11">
        <f ca="1">IFERROR(INDEX('Eingabe Finanzdaten'!$B$6:$I$30,$A11,C$6),NA())</f>
        <v>4517.7700000000004</v>
      </c>
      <c r="D11">
        <f ca="1">IFERROR(INDEX('Eingabe Finanzdaten'!$B$6:$I$30,$A11,D$6),NA())</f>
        <v>4656.92</v>
      </c>
      <c r="E11">
        <f ca="1">IFERROR(INDEX('Eingabe Finanzdaten'!$B$6:$I$30,$A11,E$6),NA())</f>
        <v>4974.21</v>
      </c>
      <c r="F11">
        <f ca="1">IFERROR(INDEX('Eingabe Finanzdaten'!$B$6:$I$30,$A11,F$6),NA())</f>
        <v>5024.1099999999997</v>
      </c>
      <c r="G11">
        <f ca="1">IFERROR(INDEX('Eingabe Finanzdaten'!$B$6:$I$30,$A11,G$6),NA())</f>
        <v>5068.42</v>
      </c>
      <c r="H11" s="3">
        <f t="shared" ca="1" si="0"/>
        <v>8.8194725035877219E-3</v>
      </c>
    </row>
    <row r="12" spans="1:9" ht="19.5" customHeight="1" x14ac:dyDescent="0.3">
      <c r="A12">
        <f>MATCH(B12,'Eingabe Finanzdaten'!$B$6:$B$30,0)</f>
        <v>3</v>
      </c>
      <c r="B12" t="str">
        <f>IF('Key Metric Settings'!C9="","",'Key Metric Settings'!C9)</f>
        <v>BETRIEBSGEWINN</v>
      </c>
      <c r="C12">
        <f ca="1">IFERROR(INDEX('Eingabe Finanzdaten'!$B$6:$I$30,$A12,C$6),NA())</f>
        <v>64207.3</v>
      </c>
      <c r="D12">
        <f ca="1">IFERROR(INDEX('Eingabe Finanzdaten'!$B$6:$I$30,$A12,D$6),NA())</f>
        <v>68857.69</v>
      </c>
      <c r="E12">
        <f ca="1">IFERROR(INDEX('Eingabe Finanzdaten'!$B$6:$I$30,$A12,E$6),NA())</f>
        <v>75643.25</v>
      </c>
      <c r="F12">
        <f ca="1">IFERROR(INDEX('Eingabe Finanzdaten'!$B$6:$I$30,$A12,F$6),NA())</f>
        <v>76755.259999999995</v>
      </c>
      <c r="G12">
        <f ca="1">IFERROR(INDEX('Eingabe Finanzdaten'!$B$6:$I$30,$A12,G$6),NA())</f>
        <v>77317.83</v>
      </c>
      <c r="H12" s="3">
        <f t="shared" ca="1" si="0"/>
        <v>7.3293999655530406E-3</v>
      </c>
    </row>
    <row r="13" spans="1:9" ht="17.25" thickBot="1" x14ac:dyDescent="0.35"/>
    <row r="14" spans="1:9" ht="19.5" thickBot="1" x14ac:dyDescent="0.35">
      <c r="B14" s="7" t="s">
        <v>36</v>
      </c>
      <c r="C14" s="7"/>
      <c r="D14" s="7"/>
      <c r="E14" s="7"/>
      <c r="F14" s="7"/>
      <c r="G14" s="7"/>
      <c r="H14" s="7"/>
    </row>
    <row r="15" spans="1:9" ht="19.5" customHeight="1" x14ac:dyDescent="0.3">
      <c r="A15">
        <f>ROWS($B$15:B15)</f>
        <v>1</v>
      </c>
      <c r="B15" t="str">
        <f>IF('Eingabe Finanzdaten'!B6=0,"",'Eingabe Finanzdaten'!B6)</f>
        <v>UMSÄTZE</v>
      </c>
      <c r="C15">
        <f ca="1">IF(B15="",NA(),IFERROR(INDEX('Eingabe Finanzdaten'!$B$6:$I$30,$A15,C$6),NA()))</f>
        <v>134137.45000000001</v>
      </c>
      <c r="D15">
        <f ca="1">IF(B15="",NA(),IFERROR(INDEX('Eingabe Finanzdaten'!$B$6:$I$30,$A15,D$6),NA()))</f>
        <v>142728.38</v>
      </c>
      <c r="E15">
        <f ca="1">IF(B15="",NA(),IFERROR(INDEX('Eingabe Finanzdaten'!$B$6:$I$30,$A15,E$6),NA()))</f>
        <v>150687.46</v>
      </c>
      <c r="F15">
        <f ca="1">IF(B15="",NA(),IFERROR(INDEX('Eingabe Finanzdaten'!$B$6:$I$30,$A15,F$6),NA()))</f>
        <v>165044.56</v>
      </c>
      <c r="G15">
        <f ca="1">IF(B15="",NA(),IFERROR(INDEX('Eingabe Finanzdaten'!$B$6:$I$30,$A15,G$6),NA()))</f>
        <v>180026.63</v>
      </c>
    </row>
    <row r="16" spans="1:9" ht="19.5" customHeight="1" x14ac:dyDescent="0.3">
      <c r="A16">
        <f>ROWS($B$15:B16)</f>
        <v>2</v>
      </c>
      <c r="B16" t="str">
        <f>IF('Eingabe Finanzdaten'!B7=0,"",'Eingabe Finanzdaten'!B7)</f>
        <v>BETRIEBSAUSGABEN</v>
      </c>
      <c r="C16">
        <f ca="1">IF(B16="",NA(),IFERROR(INDEX('Eingabe Finanzdaten'!$B$6:$I$30,$A16,C$6),NA()))</f>
        <v>70962.31</v>
      </c>
      <c r="D16">
        <f ca="1">IF(B16="",NA(),IFERROR(INDEX('Eingabe Finanzdaten'!$B$6:$I$30,$A16,D$6),NA()))</f>
        <v>75924.86</v>
      </c>
      <c r="E16">
        <f ca="1">IF(B16="",NA(),IFERROR(INDEX('Eingabe Finanzdaten'!$B$6:$I$30,$A16,E$6),NA()))</f>
        <v>78901.27</v>
      </c>
      <c r="F16">
        <f ca="1">IF(B16="",NA(),IFERROR(INDEX('Eingabe Finanzdaten'!$B$6:$I$30,$A16,F$6),NA()))</f>
        <v>81674.37</v>
      </c>
      <c r="G16">
        <f ca="1">IF(B16="",NA(),IFERROR(INDEX('Eingabe Finanzdaten'!$B$6:$I$30,$A16,G$6),NA()))</f>
        <v>80883.33</v>
      </c>
    </row>
    <row r="17" spans="1:7" ht="19.5" customHeight="1" x14ac:dyDescent="0.3">
      <c r="A17">
        <f>ROWS($B$15:B17)</f>
        <v>3</v>
      </c>
      <c r="B17" t="str">
        <f>IF('Eingabe Finanzdaten'!B8=0,"",'Eingabe Finanzdaten'!B8)</f>
        <v>BETRIEBSGEWINN</v>
      </c>
      <c r="C17">
        <f ca="1">IF(B17="",NA(),IFERROR(INDEX('Eingabe Finanzdaten'!$B$6:$I$30,$A17,C$6),NA()))</f>
        <v>64207.3</v>
      </c>
      <c r="D17">
        <f ca="1">IF(B17="",NA(),IFERROR(INDEX('Eingabe Finanzdaten'!$B$6:$I$30,$A17,D$6),NA()))</f>
        <v>68857.69</v>
      </c>
      <c r="E17">
        <f ca="1">IF(B17="",NA(),IFERROR(INDEX('Eingabe Finanzdaten'!$B$6:$I$30,$A17,E$6),NA()))</f>
        <v>75643.25</v>
      </c>
      <c r="F17">
        <f ca="1">IF(B17="",NA(),IFERROR(INDEX('Eingabe Finanzdaten'!$B$6:$I$30,$A17,F$6),NA()))</f>
        <v>76755.259999999995</v>
      </c>
      <c r="G17">
        <f ca="1">IF(B17="",NA(),IFERROR(INDEX('Eingabe Finanzdaten'!$B$6:$I$30,$A17,G$6),NA()))</f>
        <v>77317.83</v>
      </c>
    </row>
    <row r="18" spans="1:7" ht="19.5" customHeight="1" x14ac:dyDescent="0.3">
      <c r="A18">
        <f>ROWS($B$15:B18)</f>
        <v>4</v>
      </c>
      <c r="B18" t="str">
        <f>IF('Eingabe Finanzdaten'!B9=0,"",'Eingabe Finanzdaten'!B9)</f>
        <v>ABSCHREIBUNG</v>
      </c>
      <c r="C18">
        <f ca="1">IF(B18="",NA(),IFERROR(INDEX('Eingabe Finanzdaten'!$B$6:$I$30,$A18,C$6),NA()))</f>
        <v>4517.7700000000004</v>
      </c>
      <c r="D18">
        <f ca="1">IF(B18="",NA(),IFERROR(INDEX('Eingabe Finanzdaten'!$B$6:$I$30,$A18,D$6),NA()))</f>
        <v>4656.92</v>
      </c>
      <c r="E18">
        <f ca="1">IF(B18="",NA(),IFERROR(INDEX('Eingabe Finanzdaten'!$B$6:$I$30,$A18,E$6),NA()))</f>
        <v>4974.21</v>
      </c>
      <c r="F18">
        <f ca="1">IF(B18="",NA(),IFERROR(INDEX('Eingabe Finanzdaten'!$B$6:$I$30,$A18,F$6),NA()))</f>
        <v>5024.1099999999997</v>
      </c>
      <c r="G18">
        <f ca="1">IF(B18="",NA(),IFERROR(INDEX('Eingabe Finanzdaten'!$B$6:$I$30,$A18,G$6),NA()))</f>
        <v>5068.42</v>
      </c>
    </row>
    <row r="19" spans="1:7" ht="19.5" customHeight="1" x14ac:dyDescent="0.3">
      <c r="A19">
        <f>ROWS($B$15:B19)</f>
        <v>5</v>
      </c>
      <c r="B19" t="str">
        <f>IF('Eingabe Finanzdaten'!B10=0,"",'Eingabe Finanzdaten'!B10)</f>
        <v>ZINSEN</v>
      </c>
      <c r="C19">
        <f ca="1">IF(B19="",NA(),IFERROR(INDEX('Eingabe Finanzdaten'!$B$6:$I$30,$A19,C$6),NA()))</f>
        <v>2745.82</v>
      </c>
      <c r="D19">
        <f ca="1">IF(B19="",NA(),IFERROR(INDEX('Eingabe Finanzdaten'!$B$6:$I$30,$A19,D$6),NA()))</f>
        <v>2893.11</v>
      </c>
      <c r="E19">
        <f ca="1">IF(B19="",NA(),IFERROR(INDEX('Eingabe Finanzdaten'!$B$6:$I$30,$A19,E$6),NA()))</f>
        <v>3136.12</v>
      </c>
      <c r="F19">
        <f ca="1">IF(B19="",NA(),IFERROR(INDEX('Eingabe Finanzdaten'!$B$6:$I$30,$A19,F$6),NA()))</f>
        <v>3148.53</v>
      </c>
      <c r="G19">
        <f ca="1">IF(B19="",NA(),IFERROR(INDEX('Eingabe Finanzdaten'!$B$6:$I$30,$A19,G$6),NA()))</f>
        <v>3338.3</v>
      </c>
    </row>
    <row r="20" spans="1:7" ht="19.5" customHeight="1" x14ac:dyDescent="0.3">
      <c r="A20">
        <f>ROWS($B$15:B20)</f>
        <v>6</v>
      </c>
      <c r="B20" t="str">
        <f>IF('Eingabe Finanzdaten'!B11=0,"",'Eingabe Finanzdaten'!B11)</f>
        <v>NETTOGEWINN</v>
      </c>
      <c r="C20">
        <f ca="1">IF(B20="",NA(),IFERROR(INDEX('Eingabe Finanzdaten'!$B$6:$I$30,$A20,C$6),NA()))</f>
        <v>54761.074999999997</v>
      </c>
      <c r="D20">
        <f ca="1">IF(B20="",NA(),IFERROR(INDEX('Eingabe Finanzdaten'!$B$6:$I$30,$A20,D$6),NA()))</f>
        <v>55860.81</v>
      </c>
      <c r="E20">
        <f ca="1">IF(B20="",NA(),IFERROR(INDEX('Eingabe Finanzdaten'!$B$6:$I$30,$A20,E$6),NA()))</f>
        <v>59747.95</v>
      </c>
      <c r="F20">
        <f ca="1">IF(B20="",NA(),IFERROR(INDEX('Eingabe Finanzdaten'!$B$6:$I$30,$A20,F$6),NA()))</f>
        <v>61483.59</v>
      </c>
      <c r="G20">
        <f ca="1">IF(B20="",NA(),IFERROR(INDEX('Eingabe Finanzdaten'!$B$6:$I$30,$A20,G$6),NA()))</f>
        <v>66272.100000000006</v>
      </c>
    </row>
    <row r="21" spans="1:7" ht="19.5" customHeight="1" x14ac:dyDescent="0.3">
      <c r="A21">
        <f>ROWS($B$15:B21)</f>
        <v>7</v>
      </c>
      <c r="B21" t="str">
        <f>IF('Eingabe Finanzdaten'!B12=0,"",'Eingabe Finanzdaten'!B12)</f>
        <v>STEUER</v>
      </c>
      <c r="C21">
        <f ca="1">IF(B21="",NA(),IFERROR(INDEX('Eingabe Finanzdaten'!$B$6:$I$30,$A21,C$6),NA()))</f>
        <v>23920.54</v>
      </c>
      <c r="D21">
        <f ca="1">IF(B21="",NA(),IFERROR(INDEX('Eingabe Finanzdaten'!$B$6:$I$30,$A21,D$6),NA()))</f>
        <v>25576.74</v>
      </c>
      <c r="E21">
        <f ca="1">IF(B21="",NA(),IFERROR(INDEX('Eingabe Finanzdaten'!$B$6:$I$30,$A21,E$6),NA()))</f>
        <v>27498.86</v>
      </c>
      <c r="F21">
        <f ca="1">IF(B21="",NA(),IFERROR(INDEX('Eingabe Finanzdaten'!$B$6:$I$30,$A21,F$6),NA()))</f>
        <v>28335.67</v>
      </c>
      <c r="G21">
        <f ca="1">IF(B21="",NA(),IFERROR(INDEX('Eingabe Finanzdaten'!$B$6:$I$30,$A21,G$6),NA()))</f>
        <v>29424.53</v>
      </c>
    </row>
    <row r="22" spans="1:7" ht="19.5" customHeight="1" x14ac:dyDescent="0.3">
      <c r="A22">
        <f>ROWS($B$15:B22)</f>
        <v>8</v>
      </c>
      <c r="B22" t="str">
        <f>IF('Eingabe Finanzdaten'!B13=0,"",'Eingabe Finanzdaten'!B13)</f>
        <v>GEWINN NACH STEUER</v>
      </c>
      <c r="C22">
        <f ca="1">IF(B22="",NA(),IFERROR(INDEX('Eingabe Finanzdaten'!$B$6:$I$30,$A22,C$6),NA()))</f>
        <v>34943.49</v>
      </c>
      <c r="D22">
        <f ca="1">IF(B22="",NA(),IFERROR(INDEX('Eingabe Finanzdaten'!$B$6:$I$30,$A22,D$6),NA()))</f>
        <v>38418.53</v>
      </c>
      <c r="E22">
        <f ca="1">IF(B22="",NA(),IFERROR(INDEX('Eingabe Finanzdaten'!$B$6:$I$30,$A22,E$6),NA()))</f>
        <v>39895.050000000003</v>
      </c>
      <c r="F22">
        <f ca="1">IF(B22="",NA(),IFERROR(INDEX('Eingabe Finanzdaten'!$B$6:$I$30,$A22,F$6),NA()))</f>
        <v>40607.730000000003</v>
      </c>
      <c r="G22">
        <f ca="1">IF(B22="",NA(),IFERROR(INDEX('Eingabe Finanzdaten'!$B$6:$I$30,$A22,G$6),NA()))</f>
        <v>42438.2</v>
      </c>
    </row>
    <row r="23" spans="1:7" ht="19.5" customHeight="1" x14ac:dyDescent="0.3">
      <c r="A23">
        <f>ROWS($B$15:B23)</f>
        <v>9</v>
      </c>
      <c r="B23" t="str">
        <f>IF('Eingabe Finanzdaten'!B14=0,"",'Eingabe Finanzdaten'!B14)</f>
        <v>METRIK 1</v>
      </c>
      <c r="C23">
        <f ca="1">IF(B23="",NA(),IFERROR(INDEX('Eingabe Finanzdaten'!$B$6:$I$30,$A23,C$6),NA()))</f>
        <v>12.81</v>
      </c>
      <c r="D23">
        <f ca="1">IF(B23="",NA(),IFERROR(INDEX('Eingabe Finanzdaten'!$B$6:$I$30,$A23,D$6),NA()))</f>
        <v>13.78</v>
      </c>
      <c r="E23">
        <f ca="1">IF(B23="",NA(),IFERROR(INDEX('Eingabe Finanzdaten'!$B$6:$I$30,$A23,E$6),NA()))</f>
        <v>14.29</v>
      </c>
      <c r="F23">
        <f ca="1">IF(B23="",NA(),IFERROR(INDEX('Eingabe Finanzdaten'!$B$6:$I$30,$A23,F$6),NA()))</f>
        <v>15.57</v>
      </c>
      <c r="G23">
        <f ca="1">IF(B23="",NA(),IFERROR(INDEX('Eingabe Finanzdaten'!$B$6:$I$30,$A23,G$6),NA()))</f>
        <v>16.78</v>
      </c>
    </row>
    <row r="24" spans="1:7" ht="19.5" customHeight="1" x14ac:dyDescent="0.3">
      <c r="A24">
        <f>ROWS($B$15:B24)</f>
        <v>10</v>
      </c>
      <c r="B24" t="str">
        <f>IF('Eingabe Finanzdaten'!B15=0,"",'Eingabe Finanzdaten'!B15)</f>
        <v>METRIK 2</v>
      </c>
      <c r="C24">
        <f ca="1">IF(B24="",NA(),IFERROR(INDEX('Eingabe Finanzdaten'!$B$6:$I$30,$A24,C$6),NA()))</f>
        <v>18.59</v>
      </c>
      <c r="D24">
        <f ca="1">IF(B24="",NA(),IFERROR(INDEX('Eingabe Finanzdaten'!$B$6:$I$30,$A24,D$6),NA()))</f>
        <v>19.22</v>
      </c>
      <c r="E24">
        <f ca="1">IF(B24="",NA(),IFERROR(INDEX('Eingabe Finanzdaten'!$B$6:$I$30,$A24,E$6),NA()))</f>
        <v>20.170000000000002</v>
      </c>
      <c r="F24">
        <f ca="1">IF(B24="",NA(),IFERROR(INDEX('Eingabe Finanzdaten'!$B$6:$I$30,$A24,F$6),NA()))</f>
        <v>20.48</v>
      </c>
      <c r="G24">
        <f ca="1">IF(B24="",NA(),IFERROR(INDEX('Eingabe Finanzdaten'!$B$6:$I$30,$A24,G$6),NA()))</f>
        <v>21.84</v>
      </c>
    </row>
    <row r="25" spans="1:7" ht="19.5" customHeight="1" x14ac:dyDescent="0.3">
      <c r="A25">
        <f>ROWS($B$15:B25)</f>
        <v>11</v>
      </c>
      <c r="B25" t="str">
        <f>IF('Eingabe Finanzdaten'!B16=0,"",'Eingabe Finanzdaten'!B16)</f>
        <v>METRIK 3</v>
      </c>
      <c r="C25">
        <f ca="1">IF(B25="",NA(),IFERROR(INDEX('Eingabe Finanzdaten'!$B$6:$I$30,$A25,C$6),NA()))</f>
        <v>20.55</v>
      </c>
      <c r="D25">
        <f ca="1">IF(B25="",NA(),IFERROR(INDEX('Eingabe Finanzdaten'!$B$6:$I$30,$A25,D$6),NA()))</f>
        <v>21.87</v>
      </c>
      <c r="E25">
        <f ca="1">IF(B25="",NA(),IFERROR(INDEX('Eingabe Finanzdaten'!$B$6:$I$30,$A25,E$6),NA()))</f>
        <v>23.19</v>
      </c>
      <c r="F25">
        <f ca="1">IF(B25="",NA(),IFERROR(INDEX('Eingabe Finanzdaten'!$B$6:$I$30,$A25,F$6),NA()))</f>
        <v>24.67</v>
      </c>
      <c r="G25">
        <f ca="1">IF(B25="",NA(),IFERROR(INDEX('Eingabe Finanzdaten'!$B$6:$I$30,$A25,G$6),NA()))</f>
        <v>26.39</v>
      </c>
    </row>
    <row r="26" spans="1:7" ht="19.5" customHeight="1" x14ac:dyDescent="0.3">
      <c r="A26">
        <f>ROWS($B$15:B26)</f>
        <v>12</v>
      </c>
      <c r="B26" t="str">
        <f>IF('Eingabe Finanzdaten'!B17=0,"",'Eingabe Finanzdaten'!B17)</f>
        <v>METRIK 4</v>
      </c>
      <c r="C26">
        <f ca="1">IF(B26="",NA(),IFERROR(INDEX('Eingabe Finanzdaten'!$B$6:$I$30,$A26,C$6),NA()))</f>
        <v>12.21</v>
      </c>
      <c r="D26">
        <f ca="1">IF(B26="",NA(),IFERROR(INDEX('Eingabe Finanzdaten'!$B$6:$I$30,$A26,D$6),NA()))</f>
        <v>12.59</v>
      </c>
      <c r="E26">
        <f ca="1">IF(B26="",NA(),IFERROR(INDEX('Eingabe Finanzdaten'!$B$6:$I$30,$A26,E$6),NA()))</f>
        <v>13.7</v>
      </c>
      <c r="F26">
        <f ca="1">IF(B26="",NA(),IFERROR(INDEX('Eingabe Finanzdaten'!$B$6:$I$30,$A26,F$6),NA()))</f>
        <v>13.76</v>
      </c>
      <c r="G26">
        <f ca="1">IF(B26="",NA(),IFERROR(INDEX('Eingabe Finanzdaten'!$B$6:$I$30,$A26,G$6),NA()))</f>
        <v>14.59</v>
      </c>
    </row>
    <row r="27" spans="1:7" ht="19.5" customHeight="1" x14ac:dyDescent="0.3">
      <c r="A27">
        <f>ROWS($B$15:B27)</f>
        <v>13</v>
      </c>
      <c r="B27" t="str">
        <f>IF('Eingabe Finanzdaten'!B18=0,"",'Eingabe Finanzdaten'!B18)</f>
        <v>METRIK 5</v>
      </c>
      <c r="C27">
        <f ca="1">IF(B27="",NA(),IFERROR(INDEX('Eingabe Finanzdaten'!$B$6:$I$30,$A27,C$6),NA()))</f>
        <v>0.79</v>
      </c>
      <c r="D27">
        <f ca="1">IF(B27="",NA(),IFERROR(INDEX('Eingabe Finanzdaten'!$B$6:$I$30,$A27,D$6),NA()))</f>
        <v>0.85</v>
      </c>
      <c r="E27">
        <f ca="1">IF(B27="",NA(),IFERROR(INDEX('Eingabe Finanzdaten'!$B$6:$I$30,$A27,E$6),NA()))</f>
        <v>0.89</v>
      </c>
      <c r="F27">
        <f ca="1">IF(B27="",NA(),IFERROR(INDEX('Eingabe Finanzdaten'!$B$6:$I$30,$A27,F$6),NA()))</f>
        <v>0.91</v>
      </c>
      <c r="G27">
        <f ca="1">IF(B27="",NA(),IFERROR(INDEX('Eingabe Finanzdaten'!$B$6:$I$30,$A27,G$6),NA()))</f>
        <v>1</v>
      </c>
    </row>
    <row r="28" spans="1:7" ht="19.5" customHeight="1" x14ac:dyDescent="0.3">
      <c r="A28">
        <f>ROWS($B$15:B28)</f>
        <v>14</v>
      </c>
      <c r="B28" t="str">
        <f>IF('Eingabe Finanzdaten'!B19=0,"",'Eingabe Finanzdaten'!B19)</f>
        <v>METRIK 6</v>
      </c>
      <c r="C28">
        <f ca="1">IF(B28="",NA(),IFERROR(INDEX('Eingabe Finanzdaten'!$B$6:$I$30,$A28,C$6),NA()))</f>
        <v>0.25</v>
      </c>
      <c r="D28">
        <f ca="1">IF(B28="",NA(),IFERROR(INDEX('Eingabe Finanzdaten'!$B$6:$I$30,$A28,D$6),NA()))</f>
        <v>0.27</v>
      </c>
      <c r="E28">
        <f ca="1">IF(B28="",NA(),IFERROR(INDEX('Eingabe Finanzdaten'!$B$6:$I$30,$A28,E$6),NA()))</f>
        <v>0.28000000000000003</v>
      </c>
      <c r="F28">
        <f ca="1">IF(B28="",NA(),IFERROR(INDEX('Eingabe Finanzdaten'!$B$6:$I$30,$A28,F$6),NA()))</f>
        <v>0.28999999999999998</v>
      </c>
      <c r="G28">
        <f ca="1">IF(B28="",NA(),IFERROR(INDEX('Eingabe Finanzdaten'!$B$6:$I$30,$A28,G$6),NA()))</f>
        <v>0.3</v>
      </c>
    </row>
    <row r="29" spans="1:7" ht="19.5" customHeight="1" x14ac:dyDescent="0.3">
      <c r="A29">
        <f>ROWS($B$15:B29)</f>
        <v>15</v>
      </c>
      <c r="B29" t="str">
        <f>IF('Eingabe Finanzdaten'!B20=0,"",'Eingabe Finanzdaten'!B20)</f>
        <v/>
      </c>
      <c r="C29" t="e">
        <f>IF(B29="",NA(),IFERROR(INDEX('Eingabe Finanzdaten'!$B$6:$I$30,$A29,C$6),NA()))</f>
        <v>#N/A</v>
      </c>
      <c r="D29" t="e">
        <f>IF(B29="",NA(),IFERROR(INDEX('Eingabe Finanzdaten'!$B$6:$I$30,$A29,D$6),NA()))</f>
        <v>#N/A</v>
      </c>
      <c r="E29" t="e">
        <f>IF(B29="",NA(),IFERROR(INDEX('Eingabe Finanzdaten'!$B$6:$I$30,$A29,E$6),NA()))</f>
        <v>#N/A</v>
      </c>
      <c r="F29" t="e">
        <f>IF(B29="",NA(),IFERROR(INDEX('Eingabe Finanzdaten'!$B$6:$I$30,$A29,F$6),NA()))</f>
        <v>#N/A</v>
      </c>
      <c r="G29" t="e">
        <f>IF(B29="",NA(),IFERROR(INDEX('Eingabe Finanzdaten'!$B$6:$I$30,$A29,G$6),NA()))</f>
        <v>#N/A</v>
      </c>
    </row>
    <row r="30" spans="1:7" ht="19.5" customHeight="1" x14ac:dyDescent="0.3">
      <c r="A30">
        <f>ROWS($B$15:B30)</f>
        <v>16</v>
      </c>
      <c r="B30" t="str">
        <f>IF('Eingabe Finanzdaten'!B21=0,"",'Eingabe Finanzdaten'!B21)</f>
        <v/>
      </c>
      <c r="C30" t="e">
        <f>IF(B30="",NA(),IFERROR(INDEX('Eingabe Finanzdaten'!$B$6:$I$30,$A30,C$6),NA()))</f>
        <v>#N/A</v>
      </c>
      <c r="D30" t="e">
        <f>IF(B30="",NA(),IFERROR(INDEX('Eingabe Finanzdaten'!$B$6:$I$30,$A30,D$6),NA()))</f>
        <v>#N/A</v>
      </c>
      <c r="E30" t="e">
        <f>IF(B30="",NA(),IFERROR(INDEX('Eingabe Finanzdaten'!$B$6:$I$30,$A30,E$6),NA()))</f>
        <v>#N/A</v>
      </c>
      <c r="F30" t="e">
        <f>IF(B30="",NA(),IFERROR(INDEX('Eingabe Finanzdaten'!$B$6:$I$30,$A30,F$6),NA()))</f>
        <v>#N/A</v>
      </c>
      <c r="G30" t="e">
        <f>IF(B30="",NA(),IFERROR(INDEX('Eingabe Finanzdaten'!$B$6:$I$30,$A30,G$6),NA()))</f>
        <v>#N/A</v>
      </c>
    </row>
    <row r="31" spans="1:7" ht="19.5" customHeight="1" x14ac:dyDescent="0.3">
      <c r="A31">
        <f>ROWS($B$15:B31)</f>
        <v>17</v>
      </c>
      <c r="B31" t="str">
        <f>IF('Eingabe Finanzdaten'!B22=0,"",'Eingabe Finanzdaten'!B22)</f>
        <v/>
      </c>
      <c r="C31" t="e">
        <f>IF(B31="",NA(),IFERROR(INDEX('Eingabe Finanzdaten'!$B$6:$I$30,$A31,C$6),NA()))</f>
        <v>#N/A</v>
      </c>
      <c r="D31" t="e">
        <f>IF(B31="",NA(),IFERROR(INDEX('Eingabe Finanzdaten'!$B$6:$I$30,$A31,D$6),NA()))</f>
        <v>#N/A</v>
      </c>
      <c r="E31" t="e">
        <f>IF(B31="",NA(),IFERROR(INDEX('Eingabe Finanzdaten'!$B$6:$I$30,$A31,E$6),NA()))</f>
        <v>#N/A</v>
      </c>
      <c r="F31" t="e">
        <f>IF(B31="",NA(),IFERROR(INDEX('Eingabe Finanzdaten'!$B$6:$I$30,$A31,F$6),NA()))</f>
        <v>#N/A</v>
      </c>
      <c r="G31" t="e">
        <f>IF(B31="",NA(),IFERROR(INDEX('Eingabe Finanzdaten'!$B$6:$I$30,$A31,G$6),NA()))</f>
        <v>#N/A</v>
      </c>
    </row>
    <row r="32" spans="1:7" ht="19.5" customHeight="1" x14ac:dyDescent="0.3">
      <c r="A32">
        <f>ROWS($B$15:B32)</f>
        <v>18</v>
      </c>
      <c r="B32" t="str">
        <f>IF('Eingabe Finanzdaten'!B23=0,"",'Eingabe Finanzdaten'!B23)</f>
        <v/>
      </c>
      <c r="C32" t="e">
        <f>IF(B32="",NA(),IFERROR(INDEX('Eingabe Finanzdaten'!$B$6:$I$30,$A32,C$6),NA()))</f>
        <v>#N/A</v>
      </c>
      <c r="D32" t="e">
        <f>IF(B32="",NA(),IFERROR(INDEX('Eingabe Finanzdaten'!$B$6:$I$30,$A32,D$6),NA()))</f>
        <v>#N/A</v>
      </c>
      <c r="E32" t="e">
        <f>IF(B32="",NA(),IFERROR(INDEX('Eingabe Finanzdaten'!$B$6:$I$30,$A32,E$6),NA()))</f>
        <v>#N/A</v>
      </c>
      <c r="F32" t="e">
        <f>IF(B32="",NA(),IFERROR(INDEX('Eingabe Finanzdaten'!$B$6:$I$30,$A32,F$6),NA()))</f>
        <v>#N/A</v>
      </c>
      <c r="G32" t="e">
        <f>IF(B32="",NA(),IFERROR(INDEX('Eingabe Finanzdaten'!$B$6:$I$30,$A32,G$6),NA()))</f>
        <v>#N/A</v>
      </c>
    </row>
    <row r="33" spans="1:7" ht="19.5" customHeight="1" x14ac:dyDescent="0.3">
      <c r="A33">
        <f>ROWS($B$15:B33)</f>
        <v>19</v>
      </c>
      <c r="B33" t="str">
        <f>IF('Eingabe Finanzdaten'!B24=0,"",'Eingabe Finanzdaten'!B24)</f>
        <v/>
      </c>
      <c r="C33" t="e">
        <f>IF(B33="",NA(),IFERROR(INDEX('Eingabe Finanzdaten'!$B$6:$I$30,$A33,C$6),NA()))</f>
        <v>#N/A</v>
      </c>
      <c r="D33" t="e">
        <f>IF(B33="",NA(),IFERROR(INDEX('Eingabe Finanzdaten'!$B$6:$I$30,$A33,D$6),NA()))</f>
        <v>#N/A</v>
      </c>
      <c r="E33" t="e">
        <f>IF(B33="",NA(),IFERROR(INDEX('Eingabe Finanzdaten'!$B$6:$I$30,$A33,E$6),NA()))</f>
        <v>#N/A</v>
      </c>
      <c r="F33" t="e">
        <f>IF(B33="",NA(),IFERROR(INDEX('Eingabe Finanzdaten'!$B$6:$I$30,$A33,F$6),NA()))</f>
        <v>#N/A</v>
      </c>
      <c r="G33" t="e">
        <f>IF(B33="",NA(),IFERROR(INDEX('Eingabe Finanzdaten'!$B$6:$I$30,$A33,G$6),NA()))</f>
        <v>#N/A</v>
      </c>
    </row>
    <row r="34" spans="1:7" ht="19.5" customHeight="1" x14ac:dyDescent="0.3">
      <c r="A34">
        <f>ROWS($B$15:B34)</f>
        <v>20</v>
      </c>
      <c r="B34" t="str">
        <f>IF('Eingabe Finanzdaten'!B25=0,"",'Eingabe Finanzdaten'!B25)</f>
        <v/>
      </c>
      <c r="C34" t="e">
        <f>IF(B34="",NA(),IFERROR(INDEX('Eingabe Finanzdaten'!$B$6:$I$30,$A34,C$6),NA()))</f>
        <v>#N/A</v>
      </c>
      <c r="D34" t="e">
        <f>IF(B34="",NA(),IFERROR(INDEX('Eingabe Finanzdaten'!$B$6:$I$30,$A34,D$6),NA()))</f>
        <v>#N/A</v>
      </c>
      <c r="E34" t="e">
        <f>IF(B34="",NA(),IFERROR(INDEX('Eingabe Finanzdaten'!$B$6:$I$30,$A34,E$6),NA()))</f>
        <v>#N/A</v>
      </c>
      <c r="F34" t="e">
        <f>IF(B34="",NA(),IFERROR(INDEX('Eingabe Finanzdaten'!$B$6:$I$30,$A34,F$6),NA()))</f>
        <v>#N/A</v>
      </c>
      <c r="G34" t="e">
        <f>IF(B34="",NA(),IFERROR(INDEX('Eingabe Finanzdaten'!$B$6:$I$30,$A34,G$6),NA()))</f>
        <v>#N/A</v>
      </c>
    </row>
    <row r="35" spans="1:7" ht="19.5" customHeight="1" x14ac:dyDescent="0.3">
      <c r="A35">
        <f>ROWS($B$15:B35)</f>
        <v>21</v>
      </c>
      <c r="B35" t="str">
        <f>IF('Eingabe Finanzdaten'!B26=0,"",'Eingabe Finanzdaten'!B26)</f>
        <v/>
      </c>
      <c r="C35" t="e">
        <f>IF(B35="",NA(),IFERROR(INDEX('Eingabe Finanzdaten'!$B$6:$I$30,$A35,C$6),NA()))</f>
        <v>#N/A</v>
      </c>
      <c r="D35" t="e">
        <f>IF(B35="",NA(),IFERROR(INDEX('Eingabe Finanzdaten'!$B$6:$I$30,$A35,D$6),NA()))</f>
        <v>#N/A</v>
      </c>
      <c r="E35" t="e">
        <f>IF(B35="",NA(),IFERROR(INDEX('Eingabe Finanzdaten'!$B$6:$I$30,$A35,E$6),NA()))</f>
        <v>#N/A</v>
      </c>
      <c r="F35" t="e">
        <f>IF(B35="",NA(),IFERROR(INDEX('Eingabe Finanzdaten'!$B$6:$I$30,$A35,F$6),NA()))</f>
        <v>#N/A</v>
      </c>
      <c r="G35" t="e">
        <f>IF(B35="",NA(),IFERROR(INDEX('Eingabe Finanzdaten'!$B$6:$I$30,$A35,G$6),NA()))</f>
        <v>#N/A</v>
      </c>
    </row>
    <row r="36" spans="1:7" ht="19.5" customHeight="1" x14ac:dyDescent="0.3">
      <c r="A36">
        <f>ROWS($B$15:B36)</f>
        <v>22</v>
      </c>
      <c r="B36" t="str">
        <f>IF('Eingabe Finanzdaten'!B27=0,"",'Eingabe Finanzdaten'!B27)</f>
        <v/>
      </c>
      <c r="C36" t="e">
        <f>IF(B36="",NA(),IFERROR(INDEX('Eingabe Finanzdaten'!$B$6:$I$30,$A36,C$6),NA()))</f>
        <v>#N/A</v>
      </c>
      <c r="D36" t="e">
        <f>IF(B36="",NA(),IFERROR(INDEX('Eingabe Finanzdaten'!$B$6:$I$30,$A36,D$6),NA()))</f>
        <v>#N/A</v>
      </c>
      <c r="E36" t="e">
        <f>IF(B36="",NA(),IFERROR(INDEX('Eingabe Finanzdaten'!$B$6:$I$30,$A36,E$6),NA()))</f>
        <v>#N/A</v>
      </c>
      <c r="F36" t="e">
        <f>IF(B36="",NA(),IFERROR(INDEX('Eingabe Finanzdaten'!$B$6:$I$30,$A36,F$6),NA()))</f>
        <v>#N/A</v>
      </c>
      <c r="G36" t="e">
        <f>IF(B36="",NA(),IFERROR(INDEX('Eingabe Finanzdaten'!$B$6:$I$30,$A36,G$6),NA()))</f>
        <v>#N/A</v>
      </c>
    </row>
    <row r="37" spans="1:7" ht="19.5" customHeight="1" x14ac:dyDescent="0.3">
      <c r="A37">
        <f>ROWS($B$15:B37)</f>
        <v>23</v>
      </c>
      <c r="B37" t="str">
        <f>IF('Eingabe Finanzdaten'!B28=0,"",'Eingabe Finanzdaten'!B28)</f>
        <v/>
      </c>
      <c r="C37" t="e">
        <f>IF(B37="",NA(),IFERROR(INDEX('Eingabe Finanzdaten'!$B$6:$I$30,$A37,C$6),NA()))</f>
        <v>#N/A</v>
      </c>
      <c r="D37" t="e">
        <f>IF(B37="",NA(),IFERROR(INDEX('Eingabe Finanzdaten'!$B$6:$I$30,$A37,D$6),NA()))</f>
        <v>#N/A</v>
      </c>
      <c r="E37" t="e">
        <f>IF(B37="",NA(),IFERROR(INDEX('Eingabe Finanzdaten'!$B$6:$I$30,$A37,E$6),NA()))</f>
        <v>#N/A</v>
      </c>
      <c r="F37" t="e">
        <f>IF(B37="",NA(),IFERROR(INDEX('Eingabe Finanzdaten'!$B$6:$I$30,$A37,F$6),NA()))</f>
        <v>#N/A</v>
      </c>
      <c r="G37" t="e">
        <f>IF(B37="",NA(),IFERROR(INDEX('Eingabe Finanzdaten'!$B$6:$I$30,$A37,G$6),NA()))</f>
        <v>#N/A</v>
      </c>
    </row>
    <row r="38" spans="1:7" ht="19.5" customHeight="1" x14ac:dyDescent="0.3">
      <c r="A38">
        <f>ROWS($B$15:B38)</f>
        <v>24</v>
      </c>
      <c r="B38" t="str">
        <f>IF('Eingabe Finanzdaten'!B29=0,"",'Eingabe Finanzdaten'!B29)</f>
        <v/>
      </c>
      <c r="C38" t="e">
        <f>IF(B38="",NA(),IFERROR(INDEX('Eingabe Finanzdaten'!$B$6:$I$30,$A38,C$6),NA()))</f>
        <v>#N/A</v>
      </c>
      <c r="D38" t="e">
        <f>IF(B38="",NA(),IFERROR(INDEX('Eingabe Finanzdaten'!$B$6:$I$30,$A38,D$6),NA()))</f>
        <v>#N/A</v>
      </c>
      <c r="E38" t="e">
        <f>IF(B38="",NA(),IFERROR(INDEX('Eingabe Finanzdaten'!$B$6:$I$30,$A38,E$6),NA()))</f>
        <v>#N/A</v>
      </c>
      <c r="F38" t="e">
        <f>IF(B38="",NA(),IFERROR(INDEX('Eingabe Finanzdaten'!$B$6:$I$30,$A38,F$6),NA()))</f>
        <v>#N/A</v>
      </c>
      <c r="G38" t="e">
        <f>IF(B38="",NA(),IFERROR(INDEX('Eingabe Finanzdaten'!$B$6:$I$30,$A38,G$6),NA()))</f>
        <v>#N/A</v>
      </c>
    </row>
    <row r="39" spans="1:7" ht="19.5" customHeight="1" x14ac:dyDescent="0.3">
      <c r="A39">
        <f>ROWS($B$15:B39)</f>
        <v>25</v>
      </c>
      <c r="B39" t="str">
        <f>IF('Eingabe Finanzdaten'!B30=0,"",'Eingabe Finanzdaten'!B30)</f>
        <v/>
      </c>
      <c r="C39" t="e">
        <f>IF(B39="",NA(),IFERROR(INDEX('Eingabe Finanzdaten'!$B$6:$I$30,$A39,C$6),NA()))</f>
        <v>#N/A</v>
      </c>
      <c r="D39" t="e">
        <f>IF(B39="",NA(),IFERROR(INDEX('Eingabe Finanzdaten'!$B$6:$I$30,$A39,D$6),NA()))</f>
        <v>#N/A</v>
      </c>
      <c r="E39" t="e">
        <f>IF(B39="",NA(),IFERROR(INDEX('Eingabe Finanzdaten'!$B$6:$I$30,$A39,E$6),NA()))</f>
        <v>#N/A</v>
      </c>
      <c r="F39" t="e">
        <f>IF(B39="",NA(),IFERROR(INDEX('Eingabe Finanzdaten'!$B$6:$I$30,$A39,F$6),NA()))</f>
        <v>#N/A</v>
      </c>
      <c r="G39" t="e">
        <f>IF(B39="",NA(),IFERROR(INDEX('Eingabe Finanzdaten'!$B$6:$I$30,$A39,G$6),NA()))</f>
        <v>#N/A</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Finanzbericht</vt:lpstr>
      <vt:lpstr>Eingabe Finanzdaten</vt:lpstr>
      <vt:lpstr>Key Metric Settings</vt:lpstr>
      <vt:lpstr>Berechnungen</vt:lpstr>
      <vt:lpstr>AusgewähltesJahr</vt:lpstr>
      <vt:lpstr>Finanzbericht!Druckbereich</vt:lpstr>
      <vt:lpstr>Jahre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2018-03-21T12:46:39Z</dcterms:created>
  <dcterms:modified xsi:type="dcterms:W3CDTF">2019-05-22T05:40:51Z</dcterms:modified>
</cp:coreProperties>
</file>