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store\Phases6\PubMed\Accounts\Microsoft\OfficeUA_FY14_Template\O16_template\21_WAC Calendar_templates\03_PreDTP_Done\DEU\"/>
    </mc:Choice>
  </mc:AlternateContent>
  <bookViews>
    <workbookView xWindow="0" yWindow="450" windowWidth="10065" windowHeight="3180" tabRatio="741"/>
  </bookViews>
  <sheets>
    <sheet name="Jan" sheetId="1" r:id="rId1"/>
    <sheet name="Feb" sheetId="6" r:id="rId2"/>
    <sheet name="Mrz" sheetId="7" r:id="rId3"/>
    <sheet name="Apr" sheetId="8" r:id="rId4"/>
    <sheet name="Mai" sheetId="9" r:id="rId5"/>
    <sheet name="Jun" sheetId="10" r:id="rId6"/>
    <sheet name="Jul" sheetId="11" r:id="rId7"/>
    <sheet name="Aug" sheetId="12" r:id="rId8"/>
    <sheet name="Sep" sheetId="13" r:id="rId9"/>
    <sheet name="Okt" sheetId="14" r:id="rId10"/>
    <sheet name="Nov" sheetId="15" r:id="rId11"/>
    <sheet name="Dez" sheetId="16" r:id="rId12"/>
  </sheets>
  <definedNames>
    <definedName name="AprSo1">DATE(KalenderJahr,4,1)-WEEKDAY(DATE(KalenderJahr,4,1))+1</definedName>
    <definedName name="AugSo1">DATE(KalenderJahr,8,1)-WEEKDAY(DATE(KalenderJahr,8,1))+1</definedName>
    <definedName name="DezSo1">DATE(KalenderJahr,12,1)-WEEKDAY(DATE(KalenderJahr,12,1))+1</definedName>
    <definedName name="_xlnm.Print_Area" localSheetId="3">Apr!$A$1:$N$33</definedName>
    <definedName name="_xlnm.Print_Area" localSheetId="7">Aug!$A$1:$N$33</definedName>
    <definedName name="_xlnm.Print_Area" localSheetId="11">Dez!$A$1:$N$33</definedName>
    <definedName name="_xlnm.Print_Area" localSheetId="1">Feb!$A$1:$N$33</definedName>
    <definedName name="_xlnm.Print_Area" localSheetId="0">Jan!$A$1:$N$33</definedName>
    <definedName name="_xlnm.Print_Area" localSheetId="6">Jul!$A$1:$N$33</definedName>
    <definedName name="_xlnm.Print_Area" localSheetId="5">Jun!$A$1:$N$33</definedName>
    <definedName name="_xlnm.Print_Area" localSheetId="4">Mai!$A$1:$N$33</definedName>
    <definedName name="_xlnm.Print_Area" localSheetId="2">Mrz!$A$1:$N$33</definedName>
    <definedName name="_xlnm.Print_Area" localSheetId="10">Nov!$A$1:$N$33</definedName>
    <definedName name="_xlnm.Print_Area" localSheetId="9">Okt!$A$1:$N$33</definedName>
    <definedName name="_xlnm.Print_Area" localSheetId="8">Sep!$A$1:$N$33</definedName>
    <definedName name="FebSo1">DATE(KalenderJahr,2,1)-WEEKDAY(DATE(KalenderJahr,2,1))+1</definedName>
    <definedName name="HausaufgabenTage" localSheetId="3">Apr!$L$4:$L$33</definedName>
    <definedName name="HausaufgabenTage" localSheetId="7">Aug!$L$4:$L$33</definedName>
    <definedName name="HausaufgabenTage" localSheetId="11">Dez!$L$4:$L$33</definedName>
    <definedName name="HausaufgabenTage" localSheetId="1">Feb!$L$4:$L$33</definedName>
    <definedName name="HausaufgabenTage" localSheetId="6">Jul!$L$4:$L$33</definedName>
    <definedName name="HausaufgabenTage" localSheetId="5">Jun!$L$4:$L$33</definedName>
    <definedName name="HausaufgabenTage" localSheetId="4">Mai!$L$4:$L$33</definedName>
    <definedName name="HausaufgabenTage" localSheetId="2">Mrz!$L$4:$L$33</definedName>
    <definedName name="HausaufgabenTage" localSheetId="10">Nov!$L$4:$L$33</definedName>
    <definedName name="HausaufgabenTage" localSheetId="9">Okt!$L$4:$L$33</definedName>
    <definedName name="HausaufgabenTage" localSheetId="8">Sep!$L$4:$L$33</definedName>
    <definedName name="HausaufgabenTage">Jan!$L$4:$L$33</definedName>
    <definedName name="JanSo1">DATE(KalenderJahr,1,1)-WEEKDAY(DATE(KalenderJahr,1,1))+1</definedName>
    <definedName name="JulSo1">DATE(KalenderJahr,7,1)-WEEKDAY(DATE(KalenderJahr,7,1))+1</definedName>
    <definedName name="JunSo1">DATE(KalenderJahr,6,1)-WEEKDAY(DATE(KalenderJahr,6,1))+1</definedName>
    <definedName name="KalenderJahr">Jan!$N$2</definedName>
    <definedName name="MaiSo1">DATE(KalenderJahr,5,1)-WEEKDAY(DATE(KalenderJahr,5,1))+1</definedName>
    <definedName name="MrzSo1">DATE(KalenderJahr,3,1)-WEEKDAY(DATE(KalenderJahr,3,1))+1</definedName>
    <definedName name="NovSo1">DATE(KalenderJahr,11,1)-WEEKDAY(DATE(KalenderJahr,11,1))+1</definedName>
    <definedName name="OktSo1">DATE(KalenderJahr,10,1)-WEEKDAY(DATE(KalenderJahr,10,1))+1</definedName>
    <definedName name="SepSo1">DATE(KalenderJahr,9,1)-WEEKDAY(DATE(KalenderJahr,9,1))+1</definedName>
    <definedName name="WichtigeDatenTabelle" localSheetId="3">Apr!$L$4:$M$8</definedName>
    <definedName name="WichtigeDatenTabelle" localSheetId="7">Aug!$L$4:$M$8</definedName>
    <definedName name="WichtigeDatenTabelle" localSheetId="11">Dez!$L$4:$N$8</definedName>
    <definedName name="WichtigeDatenTabelle" localSheetId="1">Feb!$L$4:$M$8</definedName>
    <definedName name="WichtigeDatenTabelle" localSheetId="6">Jul!$L$4:$M$8</definedName>
    <definedName name="WichtigeDatenTabelle" localSheetId="5">Jun!$L$4:$M$8</definedName>
    <definedName name="WichtigeDatenTabelle" localSheetId="4">Mai!$L$4:$N$8</definedName>
    <definedName name="WichtigeDatenTabelle" localSheetId="2">Mrz!$L$4:$N$8</definedName>
    <definedName name="WichtigeDatenTabelle" localSheetId="10">Nov!$L$4:$M$8</definedName>
    <definedName name="WichtigeDatenTabelle" localSheetId="9">Okt!$L$4:$N$8</definedName>
    <definedName name="WichtigeDatenTabelle" localSheetId="8">Sep!$L$4:$M$8</definedName>
    <definedName name="WichtigeDatenTabelle">Jan!$L$4:$M$8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6" l="1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8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H4" i="1"/>
  <c r="G4" i="1"/>
  <c r="F4" i="1"/>
  <c r="E4" i="1"/>
  <c r="D4" i="1"/>
  <c r="C4" i="1"/>
  <c r="N2" i="16"/>
  <c r="N2" i="15"/>
  <c r="N2" i="14"/>
  <c r="N2" i="13"/>
  <c r="N2" i="12"/>
  <c r="N2" i="11"/>
  <c r="N2" i="10"/>
  <c r="N2" i="9"/>
  <c r="N2" i="8"/>
  <c r="N2" i="7"/>
  <c r="N2" i="6"/>
</calcChain>
</file>

<file path=xl/sharedStrings.xml><?xml version="1.0" encoding="utf-8"?>
<sst xmlns="http://schemas.openxmlformats.org/spreadsheetml/2006/main" count="555" uniqueCount="36">
  <si>
    <t>JAN</t>
  </si>
  <si>
    <t>WOCHENPLAN</t>
  </si>
  <si>
    <t>MO</t>
  </si>
  <si>
    <t>8:00</t>
  </si>
  <si>
    <t>Französisch</t>
  </si>
  <si>
    <t>10:00</t>
  </si>
  <si>
    <t>Mathe</t>
  </si>
  <si>
    <t>14:00</t>
  </si>
  <si>
    <t>Englisch</t>
  </si>
  <si>
    <t>M</t>
  </si>
  <si>
    <t>DI</t>
  </si>
  <si>
    <t>9:00</t>
  </si>
  <si>
    <t>Kunstgeschichte</t>
  </si>
  <si>
    <t>16:00</t>
  </si>
  <si>
    <t>Informatik</t>
  </si>
  <si>
    <t>MI</t>
  </si>
  <si>
    <t>F</t>
  </si>
  <si>
    <t>DO</t>
  </si>
  <si>
    <t>S</t>
  </si>
  <si>
    <t>FR</t>
  </si>
  <si>
    <t>HAUSAUFGABEN</t>
  </si>
  <si>
    <t>Französisch: Erster schriftlicher Entwurf fällig</t>
  </si>
  <si>
    <t>Kunstgeschichte: Test</t>
  </si>
  <si>
    <t>&lt; Geben Sie das Kalenderjahr in N2 ein. &gt;</t>
  </si>
  <si>
    <t>OKT</t>
  </si>
  <si>
    <t>NOV</t>
  </si>
  <si>
    <t>DEZ</t>
  </si>
  <si>
    <t>FEB</t>
  </si>
  <si>
    <t>MRZ</t>
  </si>
  <si>
    <t>APR</t>
  </si>
  <si>
    <t>MAI</t>
  </si>
  <si>
    <t>JUN</t>
  </si>
  <si>
    <t>JUL</t>
  </si>
  <si>
    <t>AUG</t>
  </si>
  <si>
    <t>SEP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</si>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</sst>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1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b/>
      <sz val="10"/>
      <color rgb="FF39B5D4"/>
      <name val="Arial"/>
      <family val="2"/>
      <scheme val="minor"/>
    </font>
    <font>
      <b/>
      <sz val="10"/>
      <color theme="4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6">
    <xf numFmtId="0" fontId="0" fillId="0" borderId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textRotation="90"/>
    </xf>
  </cellStyleXfs>
  <cellXfs count="81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indent="1"/>
    </xf>
    <xf numFmtId="0" fontId="0" fillId="0" borderId="8" xfId="0" applyFont="1" applyBorder="1"/>
    <xf numFmtId="0" fontId="0" fillId="0" borderId="15" xfId="0" applyFont="1" applyBorder="1"/>
    <xf numFmtId="0" fontId="10" fillId="3" borderId="20" xfId="0" applyFont="1" applyFill="1" applyBorder="1" applyAlignment="1">
      <alignment horizontal="left" vertical="top" indent="1"/>
    </xf>
    <xf numFmtId="0" fontId="10" fillId="3" borderId="10" xfId="0" applyFont="1" applyFill="1" applyBorder="1" applyAlignment="1">
      <alignment horizontal="left" vertical="top" indent="1"/>
    </xf>
    <xf numFmtId="49" fontId="9" fillId="3" borderId="7" xfId="0" applyNumberFormat="1" applyFont="1" applyFill="1" applyBorder="1" applyAlignment="1">
      <alignment horizontal="left" indent="1"/>
    </xf>
    <xf numFmtId="49" fontId="9" fillId="3" borderId="23" xfId="0" applyNumberFormat="1" applyFont="1" applyFill="1" applyBorder="1" applyAlignment="1">
      <alignment horizontal="left" inden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textRotation="90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textRotation="90"/>
    </xf>
    <xf numFmtId="164" fontId="1" fillId="0" borderId="13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0" fillId="0" borderId="39" xfId="0" applyFont="1" applyBorder="1"/>
    <xf numFmtId="0" fontId="0" fillId="0" borderId="40" xfId="0" applyFont="1" applyBorder="1"/>
    <xf numFmtId="164" fontId="15" fillId="0" borderId="13" xfId="0" applyNumberFormat="1" applyFont="1" applyFill="1" applyBorder="1" applyAlignment="1">
      <alignment horizontal="left" vertical="center" wrapText="1" indent="1"/>
    </xf>
    <xf numFmtId="0" fontId="0" fillId="0" borderId="14" xfId="0" applyFont="1" applyBorder="1"/>
    <xf numFmtId="0" fontId="19" fillId="0" borderId="0" xfId="0" applyFont="1" applyAlignment="1">
      <alignment vertical="center" wrapText="1"/>
    </xf>
    <xf numFmtId="0" fontId="17" fillId="0" borderId="6" xfId="2" applyFill="1" applyBorder="1" applyAlignment="1">
      <alignment vertical="top"/>
    </xf>
    <xf numFmtId="0" fontId="17" fillId="0" borderId="41" xfId="2" applyFill="1" applyBorder="1" applyAlignment="1">
      <alignment vertical="top"/>
    </xf>
    <xf numFmtId="0" fontId="17" fillId="0" borderId="6" xfId="2" applyFill="1" applyBorder="1" applyAlignment="1">
      <alignment vertical="center" textRotation="90"/>
    </xf>
    <xf numFmtId="0" fontId="17" fillId="0" borderId="41" xfId="2" applyFill="1" applyBorder="1" applyAlignment="1">
      <alignment vertical="center" textRotation="90"/>
    </xf>
    <xf numFmtId="0" fontId="0" fillId="0" borderId="38" xfId="0" applyFont="1" applyBorder="1"/>
    <xf numFmtId="0" fontId="17" fillId="0" borderId="6" xfId="2" applyFill="1" applyBorder="1" applyAlignment="1">
      <alignment vertical="top"/>
    </xf>
    <xf numFmtId="0" fontId="20" fillId="0" borderId="0" xfId="0" applyFont="1" applyAlignment="1">
      <alignment vertical="center" wrapText="1"/>
    </xf>
    <xf numFmtId="0" fontId="7" fillId="0" borderId="6" xfId="4" applyBorder="1" applyAlignment="1">
      <alignment horizontal="left" vertical="center"/>
    </xf>
    <xf numFmtId="0" fontId="7" fillId="0" borderId="0" xfId="4" applyAlignment="1">
      <alignment horizontal="left" vertical="center"/>
    </xf>
    <xf numFmtId="0" fontId="7" fillId="0" borderId="15" xfId="4" applyBorder="1" applyAlignment="1">
      <alignment horizontal="left" vertical="center"/>
    </xf>
    <xf numFmtId="0" fontId="12" fillId="0" borderId="2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164" fontId="13" fillId="0" borderId="4" xfId="0" applyNumberFormat="1" applyFont="1" applyFill="1" applyBorder="1" applyAlignment="1">
      <alignment horizontal="left"/>
    </xf>
    <xf numFmtId="164" fontId="13" fillId="0" borderId="19" xfId="0" applyNumberFormat="1" applyFont="1" applyFill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49" fontId="9" fillId="3" borderId="9" xfId="0" applyNumberFormat="1" applyFont="1" applyFill="1" applyBorder="1" applyAlignment="1">
      <alignment horizontal="left" indent="1"/>
    </xf>
    <xf numFmtId="49" fontId="9" fillId="3" borderId="5" xfId="0" applyNumberFormat="1" applyFont="1" applyFill="1" applyBorder="1" applyAlignment="1">
      <alignment horizontal="left" indent="1"/>
    </xf>
    <xf numFmtId="0" fontId="10" fillId="3" borderId="21" xfId="0" applyFont="1" applyFill="1" applyBorder="1" applyAlignment="1">
      <alignment horizontal="left" vertical="top" indent="1"/>
    </xf>
    <xf numFmtId="0" fontId="10" fillId="3" borderId="22" xfId="0" applyFont="1" applyFill="1" applyBorder="1" applyAlignment="1">
      <alignment horizontal="left" vertical="top" indent="1"/>
    </xf>
    <xf numFmtId="0" fontId="10" fillId="3" borderId="11" xfId="0" applyFont="1" applyFill="1" applyBorder="1" applyAlignment="1">
      <alignment horizontal="left" vertical="top" indent="1"/>
    </xf>
    <xf numFmtId="0" fontId="10" fillId="3" borderId="12" xfId="0" applyFont="1" applyFill="1" applyBorder="1" applyAlignment="1">
      <alignment horizontal="left" vertical="top" indent="1"/>
    </xf>
    <xf numFmtId="49" fontId="11" fillId="3" borderId="9" xfId="0" applyNumberFormat="1" applyFont="1" applyFill="1" applyBorder="1" applyAlignment="1">
      <alignment horizontal="left" indent="1"/>
    </xf>
    <xf numFmtId="49" fontId="11" fillId="3" borderId="15" xfId="0" applyNumberFormat="1" applyFont="1" applyFill="1" applyBorder="1" applyAlignment="1">
      <alignment horizontal="left" indent="1"/>
    </xf>
    <xf numFmtId="0" fontId="10" fillId="3" borderId="26" xfId="0" applyFont="1" applyFill="1" applyBorder="1" applyAlignment="1">
      <alignment horizontal="left" vertical="top" indent="1"/>
    </xf>
    <xf numFmtId="49" fontId="9" fillId="3" borderId="9" xfId="0" applyNumberFormat="1" applyFont="1" applyFill="1" applyBorder="1" applyAlignment="1">
      <alignment horizontal="left" vertical="center" indent="1"/>
    </xf>
    <xf numFmtId="49" fontId="9" fillId="3" borderId="15" xfId="0" applyNumberFormat="1" applyFont="1" applyFill="1" applyBorder="1" applyAlignment="1">
      <alignment horizontal="left" vertical="center" indent="1"/>
    </xf>
    <xf numFmtId="164" fontId="10" fillId="3" borderId="11" xfId="0" applyNumberFormat="1" applyFont="1" applyFill="1" applyBorder="1" applyAlignment="1">
      <alignment horizontal="left" vertical="top" indent="1"/>
    </xf>
    <xf numFmtId="164" fontId="10" fillId="3" borderId="14" xfId="0" applyNumberFormat="1" applyFont="1" applyFill="1" applyBorder="1" applyAlignment="1">
      <alignment horizontal="left" vertical="top" indent="1"/>
    </xf>
    <xf numFmtId="164" fontId="10" fillId="3" borderId="21" xfId="0" applyNumberFormat="1" applyFont="1" applyFill="1" applyBorder="1" applyAlignment="1">
      <alignment horizontal="left" vertical="top" indent="1"/>
    </xf>
    <xf numFmtId="164" fontId="10" fillId="3" borderId="26" xfId="0" applyNumberFormat="1" applyFont="1" applyFill="1" applyBorder="1" applyAlignment="1">
      <alignment horizontal="left" vertical="top" indent="1"/>
    </xf>
    <xf numFmtId="49" fontId="9" fillId="3" borderId="15" xfId="0" applyNumberFormat="1" applyFont="1" applyFill="1" applyBorder="1" applyAlignment="1">
      <alignment horizontal="left" indent="1"/>
    </xf>
    <xf numFmtId="0" fontId="11" fillId="3" borderId="21" xfId="0" applyFont="1" applyFill="1" applyBorder="1" applyAlignment="1">
      <alignment horizontal="left" vertical="top" indent="1"/>
    </xf>
    <xf numFmtId="0" fontId="11" fillId="3" borderId="26" xfId="0" applyFont="1" applyFill="1" applyBorder="1" applyAlignment="1">
      <alignment horizontal="left" vertical="top" indent="1"/>
    </xf>
    <xf numFmtId="49" fontId="9" fillId="3" borderId="24" xfId="0" applyNumberFormat="1" applyFont="1" applyFill="1" applyBorder="1" applyAlignment="1">
      <alignment horizontal="left" indent="1"/>
    </xf>
    <xf numFmtId="49" fontId="9" fillId="3" borderId="25" xfId="0" applyNumberFormat="1" applyFont="1" applyFill="1" applyBorder="1" applyAlignment="1">
      <alignment horizontal="left" indent="1"/>
    </xf>
    <xf numFmtId="49" fontId="9" fillId="3" borderId="27" xfId="0" applyNumberFormat="1" applyFont="1" applyFill="1" applyBorder="1" applyAlignment="1">
      <alignment horizontal="left" indent="1"/>
    </xf>
    <xf numFmtId="0" fontId="7" fillId="0" borderId="35" xfId="5" applyBorder="1" applyAlignment="1">
      <alignment vertical="top"/>
    </xf>
    <xf numFmtId="0" fontId="7" fillId="0" borderId="28" xfId="5" applyBorder="1" applyAlignment="1">
      <alignment vertical="top"/>
    </xf>
    <xf numFmtId="0" fontId="8" fillId="2" borderId="9" xfId="0" applyFont="1" applyFill="1" applyBorder="1" applyAlignment="1">
      <alignment horizontal="left" indent="1"/>
    </xf>
    <xf numFmtId="0" fontId="8" fillId="2" borderId="15" xfId="0" applyFont="1" applyFill="1" applyBorder="1" applyAlignment="1">
      <alignment horizontal="left" indent="1"/>
    </xf>
    <xf numFmtId="0" fontId="8" fillId="2" borderId="5" xfId="0" applyFont="1" applyFill="1" applyBorder="1" applyAlignment="1">
      <alignment horizontal="left" indent="1"/>
    </xf>
    <xf numFmtId="0" fontId="16" fillId="0" borderId="32" xfId="3" applyBorder="1" applyAlignment="1">
      <alignment horizontal="left" vertical="center"/>
    </xf>
    <xf numFmtId="0" fontId="16" fillId="0" borderId="33" xfId="3" applyBorder="1" applyAlignment="1">
      <alignment horizontal="left" vertical="center"/>
    </xf>
    <xf numFmtId="0" fontId="16" fillId="0" borderId="29" xfId="3" applyBorder="1" applyAlignment="1">
      <alignment horizontal="left" vertical="center"/>
    </xf>
    <xf numFmtId="0" fontId="16" fillId="0" borderId="30" xfId="3" applyBorder="1" applyAlignment="1">
      <alignment horizontal="left" vertical="center"/>
    </xf>
    <xf numFmtId="0" fontId="7" fillId="0" borderId="32" xfId="5" applyBorder="1" applyAlignment="1">
      <alignment vertical="top"/>
    </xf>
    <xf numFmtId="0" fontId="12" fillId="0" borderId="36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6" fillId="0" borderId="34" xfId="3" applyFill="1" applyBorder="1" applyAlignment="1">
      <alignment horizontal="center" vertical="center"/>
    </xf>
    <xf numFmtId="0" fontId="16" fillId="0" borderId="31" xfId="3" applyFill="1" applyBorder="1" applyAlignment="1">
      <alignment horizontal="center" vertical="center"/>
    </xf>
    <xf numFmtId="0" fontId="16" fillId="0" borderId="42" xfId="3" applyBorder="1" applyAlignment="1">
      <alignment horizontal="center" vertical="center"/>
    </xf>
    <xf numFmtId="0" fontId="16" fillId="0" borderId="43" xfId="3" applyBorder="1" applyAlignment="1">
      <alignment horizontal="center" vertical="center"/>
    </xf>
  </cellXfs>
  <cellStyles count="6"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ellenFormatHell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ellenFormatHell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P33"/>
  <sheetViews>
    <sheetView showGridLines="0" tabSelected="1" zoomScaleNormal="100" zoomScalePageLayoutView="84" workbookViewId="0"/>
  </sheetViews>
  <sheetFormatPr baseColWidth="10" defaultColWidth="8.7109375" defaultRowHeight="16.5" customHeight="1" x14ac:dyDescent="0.2"/>
  <cols>
    <col min="1" max="1" width="2.28515625" style="1" customWidth="1"/>
    <col min="2" max="2" width="13.7109375" style="1" customWidth="1"/>
    <col min="3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" width="30.85546875" customWidth="1"/>
    <col min="17" max="16384" width="8.7109375" style="1"/>
  </cols>
  <sheetData>
    <row r="1" spans="1:16" ht="11.25" customHeight="1" x14ac:dyDescent="0.2"/>
    <row r="2" spans="1:16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20</v>
      </c>
      <c r="L2" s="71">
        <v>2013</v>
      </c>
      <c r="M2" s="71"/>
      <c r="N2" s="77">
        <v>2015</v>
      </c>
      <c r="P2" s="32" t="s">
        <v>23</v>
      </c>
    </row>
    <row r="3" spans="1:16" ht="21" customHeight="1" x14ac:dyDescent="0.2">
      <c r="A3" s="4"/>
      <c r="B3" s="31" t="s">
        <v>0</v>
      </c>
      <c r="C3" s="2" t="s">
        <v>9</v>
      </c>
      <c r="D3" s="2" t="s">
        <v>35</v>
      </c>
      <c r="E3" s="2" t="s">
        <v>9</v>
      </c>
      <c r="F3" s="2" t="s">
        <v>35</v>
      </c>
      <c r="G3" s="2" t="s">
        <v>16</v>
      </c>
      <c r="H3" s="2" t="s">
        <v>18</v>
      </c>
      <c r="I3" s="2" t="s">
        <v>18</v>
      </c>
      <c r="J3" s="5"/>
      <c r="K3" s="72"/>
      <c r="L3" s="73"/>
      <c r="M3" s="73"/>
      <c r="N3" s="78"/>
      <c r="P3" s="32"/>
    </row>
    <row r="4" spans="1:16" ht="18" customHeight="1" x14ac:dyDescent="0.2">
      <c r="A4" s="4"/>
      <c r="B4" s="31"/>
      <c r="C4" s="10">
        <f>IF(DAY(JanSo1)=1,JanSo1-6,JanSo1+1)</f>
        <v>42002</v>
      </c>
      <c r="D4" s="10">
        <f>IF(DAY(JanSo1)=1,JanSo1-5,JanSo1+2)</f>
        <v>42003</v>
      </c>
      <c r="E4" s="10">
        <f>IF(DAY(JanSo1)=1,JanSo1-4,JanSo1+3)</f>
        <v>42004</v>
      </c>
      <c r="F4" s="10">
        <f>IF(DAY(JanSo1)=1,JanSo1-3,JanSo1+4)</f>
        <v>42005</v>
      </c>
      <c r="G4" s="10">
        <f>IF(DAY(JanSo1)=1,JanSo1-2,JanSo1+5)</f>
        <v>42006</v>
      </c>
      <c r="H4" s="10">
        <f>IF(DAY(JanSo1)=1,JanSo1-1,JanSo1+6)</f>
        <v>42007</v>
      </c>
      <c r="I4" s="10">
        <f>IF(DAY(JanSo1)=1,JanSo1,JanSo1+7)</f>
        <v>42008</v>
      </c>
      <c r="J4" s="5"/>
      <c r="K4" s="74" t="s">
        <v>2</v>
      </c>
      <c r="L4" s="16">
        <v>5</v>
      </c>
      <c r="M4" s="75" t="s">
        <v>21</v>
      </c>
      <c r="N4" s="76"/>
      <c r="P4" s="25"/>
    </row>
    <row r="5" spans="1:16" ht="18" customHeight="1" x14ac:dyDescent="0.2">
      <c r="A5" s="4"/>
      <c r="B5" s="26"/>
      <c r="C5" s="10">
        <f>IF(DAY(JanSo1)=1,JanSo1+1,JanSo1+8)</f>
        <v>42009</v>
      </c>
      <c r="D5" s="10">
        <f>IF(DAY(JanSo1)=1,JanSo1+2,JanSo1+9)</f>
        <v>42010</v>
      </c>
      <c r="E5" s="10">
        <f>IF(DAY(JanSo1)=1,JanSo1+3,JanSo1+10)</f>
        <v>42011</v>
      </c>
      <c r="F5" s="10">
        <f>IF(DAY(JanSo1)=1,JanSo1+4,JanSo1+11)</f>
        <v>42012</v>
      </c>
      <c r="G5" s="10">
        <f>IF(DAY(JanSo1)=1,JanSo1+5,JanSo1+12)</f>
        <v>42013</v>
      </c>
      <c r="H5" s="10">
        <f>IF(DAY(JanSo1)=1,JanSo1+6,JanSo1+13)</f>
        <v>42014</v>
      </c>
      <c r="I5" s="10">
        <f>IF(DAY(JanSo1)=1,JanSo1+7,JanSo1+14)</f>
        <v>42015</v>
      </c>
      <c r="J5" s="5"/>
      <c r="K5" s="66"/>
      <c r="L5" s="17"/>
      <c r="M5" s="36"/>
      <c r="N5" s="37"/>
      <c r="P5" s="25"/>
    </row>
    <row r="6" spans="1:16" ht="18" customHeight="1" x14ac:dyDescent="0.2">
      <c r="A6" s="4"/>
      <c r="B6" s="26"/>
      <c r="C6" s="10">
        <f>IF(DAY(JanSo1)=1,JanSo1+8,JanSo1+15)</f>
        <v>42016</v>
      </c>
      <c r="D6" s="10">
        <f>IF(DAY(JanSo1)=1,JanSo1+9,JanSo1+16)</f>
        <v>42017</v>
      </c>
      <c r="E6" s="10">
        <f>IF(DAY(JanSo1)=1,JanSo1+10,JanSo1+17)</f>
        <v>42018</v>
      </c>
      <c r="F6" s="10">
        <f>IF(DAY(JanSo1)=1,JanSo1+11,JanSo1+18)</f>
        <v>42019</v>
      </c>
      <c r="G6" s="10">
        <f>IF(DAY(JanSo1)=1,JanSo1+12,JanSo1+19)</f>
        <v>42020</v>
      </c>
      <c r="H6" s="10">
        <f>IF(DAY(JanSo1)=1,JanSo1+13,JanSo1+20)</f>
        <v>42021</v>
      </c>
      <c r="I6" s="10">
        <f>IF(DAY(JanSo1)=1,JanSo1+14,JanSo1+21)</f>
        <v>42022</v>
      </c>
      <c r="J6" s="5"/>
      <c r="K6" s="66"/>
      <c r="L6" s="17"/>
      <c r="M6" s="36"/>
      <c r="N6" s="37"/>
    </row>
    <row r="7" spans="1:16" ht="18" customHeight="1" x14ac:dyDescent="0.2">
      <c r="A7" s="4"/>
      <c r="B7" s="26"/>
      <c r="C7" s="10">
        <f>IF(DAY(JanSo1)=1,JanSo1+15,JanSo1+22)</f>
        <v>42023</v>
      </c>
      <c r="D7" s="10">
        <f>IF(DAY(JanSo1)=1,JanSo1+16,JanSo1+23)</f>
        <v>42024</v>
      </c>
      <c r="E7" s="10">
        <f>IF(DAY(JanSo1)=1,JanSo1+17,JanSo1+24)</f>
        <v>42025</v>
      </c>
      <c r="F7" s="10">
        <f>IF(DAY(JanSo1)=1,JanSo1+18,JanSo1+25)</f>
        <v>42026</v>
      </c>
      <c r="G7" s="10">
        <f>IF(DAY(JanSo1)=1,JanSo1+19,JanSo1+26)</f>
        <v>42027</v>
      </c>
      <c r="H7" s="10">
        <f>IF(DAY(JanSo1)=1,JanSo1+20,JanSo1+27)</f>
        <v>42028</v>
      </c>
      <c r="I7" s="10">
        <f>IF(DAY(JanSo1)=1,JanSo1+21,JanSo1+28)</f>
        <v>42029</v>
      </c>
      <c r="J7" s="5"/>
      <c r="K7" s="11"/>
      <c r="L7" s="17"/>
      <c r="M7" s="36"/>
      <c r="N7" s="37"/>
    </row>
    <row r="8" spans="1:16" ht="18.75" customHeight="1" x14ac:dyDescent="0.2">
      <c r="A8" s="4"/>
      <c r="B8" s="26"/>
      <c r="C8" s="10">
        <f>IF(DAY(JanSo1)=1,JanSo1+22,JanSo1+29)</f>
        <v>42030</v>
      </c>
      <c r="D8" s="10">
        <f>IF(DAY(JanSo1)=1,JanSo1+23,JanSo1+30)</f>
        <v>42031</v>
      </c>
      <c r="E8" s="10">
        <f>IF(DAY(JanSo1)=1,JanSo1+24,JanSo1+31)</f>
        <v>42032</v>
      </c>
      <c r="F8" s="10">
        <f>IF(DAY(JanSo1)=1,JanSo1+25,JanSo1+32)</f>
        <v>42033</v>
      </c>
      <c r="G8" s="10">
        <f>IF(DAY(JanSo1)=1,JanSo1+26,JanSo1+33)</f>
        <v>42034</v>
      </c>
      <c r="H8" s="10">
        <f>IF(DAY(JanSo1)=1,JanSo1+27,JanSo1+34)</f>
        <v>42035</v>
      </c>
      <c r="I8" s="10">
        <f>IF(DAY(JanSo1)=1,JanSo1+28,JanSo1+35)</f>
        <v>42036</v>
      </c>
      <c r="J8" s="5"/>
      <c r="K8" s="11"/>
      <c r="L8" s="17"/>
      <c r="M8" s="36"/>
      <c r="N8" s="37"/>
    </row>
    <row r="9" spans="1:16" ht="18" customHeight="1" x14ac:dyDescent="0.2">
      <c r="A9" s="4"/>
      <c r="B9" s="26"/>
      <c r="C9" s="10">
        <f>IF(DAY(JanSo1)=1,JanSo1+29,JanSo1+36)</f>
        <v>42037</v>
      </c>
      <c r="D9" s="10">
        <f>IF(DAY(JanSo1)=1,JanSo1+30,JanSo1+37)</f>
        <v>42038</v>
      </c>
      <c r="E9" s="10">
        <f>IF(DAY(JanSo1)=1,JanSo1+31,JanSo1+38)</f>
        <v>42039</v>
      </c>
      <c r="F9" s="10">
        <f>IF(DAY(JanSo1)=1,JanSo1+32,JanSo1+39)</f>
        <v>42040</v>
      </c>
      <c r="G9" s="10">
        <f>IF(DAY(JanSo1)=1,JanSo1+33,JanSo1+40)</f>
        <v>42041</v>
      </c>
      <c r="H9" s="10">
        <f>IF(DAY(JanSo1)=1,JanSo1+34,JanSo1+41)</f>
        <v>42042</v>
      </c>
      <c r="I9" s="10">
        <f>IF(DAY(JanSo1)=1,JanSo1+35,JanSo1+42)</f>
        <v>42043</v>
      </c>
      <c r="J9" s="5"/>
      <c r="K9" s="12"/>
      <c r="L9" s="18"/>
      <c r="M9" s="40"/>
      <c r="N9" s="41"/>
    </row>
    <row r="10" spans="1:16" ht="18" customHeight="1" x14ac:dyDescent="0.2">
      <c r="A10" s="4"/>
      <c r="B10" s="27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>
        <v>20</v>
      </c>
      <c r="M10" s="42" t="s">
        <v>22</v>
      </c>
      <c r="N10" s="43"/>
    </row>
    <row r="11" spans="1:16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6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6" ht="18" customHeight="1" x14ac:dyDescent="0.2">
      <c r="B13" s="3" t="s">
        <v>2</v>
      </c>
      <c r="C13" s="67" t="s">
        <v>10</v>
      </c>
      <c r="D13" s="69"/>
      <c r="E13" s="67" t="s">
        <v>15</v>
      </c>
      <c r="F13" s="69"/>
      <c r="G13" s="67" t="s">
        <v>17</v>
      </c>
      <c r="H13" s="69"/>
      <c r="I13" s="67" t="s">
        <v>19</v>
      </c>
      <c r="J13" s="68"/>
      <c r="K13" s="11"/>
      <c r="L13" s="17"/>
      <c r="M13" s="36"/>
      <c r="N13" s="37"/>
    </row>
    <row r="14" spans="1:16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6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6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15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17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19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4"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B3:B4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</mergeCells>
  <phoneticPr fontId="2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VLOOKUP(DAY(C4),HausaufgabenTage,1,FALSE)=DAY(C4)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 verticalCentered="1"/>
  <pageMargins left="0.5" right="0.5" top="0.5" bottom="0.5" header="0.3" footer="0.3"/>
  <pageSetup paperSize="9" scale="91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O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style="1" customWidth="1"/>
    <col min="2" max="2" width="13.7109375" style="1" customWidth="1"/>
    <col min="3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20</v>
      </c>
      <c r="L2" s="71">
        <v>2013</v>
      </c>
      <c r="M2" s="71"/>
      <c r="N2" s="79">
        <f>KalenderJahr</f>
        <v>2015</v>
      </c>
    </row>
    <row r="3" spans="1:14" ht="21" customHeight="1" x14ac:dyDescent="0.2">
      <c r="A3" s="4"/>
      <c r="B3" s="31" t="s">
        <v>24</v>
      </c>
      <c r="C3" s="2" t="s">
        <v>9</v>
      </c>
      <c r="D3" s="2" t="s">
        <v>35</v>
      </c>
      <c r="E3" s="2" t="s">
        <v>9</v>
      </c>
      <c r="F3" s="2" t="s">
        <v>35</v>
      </c>
      <c r="G3" s="2" t="s">
        <v>16</v>
      </c>
      <c r="H3" s="2" t="s">
        <v>18</v>
      </c>
      <c r="I3" s="2" t="s">
        <v>18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IF(DAY(OktSo1)=1,OktSo1-6,OktSo1+1)</f>
        <v>42275</v>
      </c>
      <c r="D4" s="10">
        <f>IF(DAY(OktSo1)=1,OktSo1-5,OktSo1+2)</f>
        <v>42276</v>
      </c>
      <c r="E4" s="10">
        <f>IF(DAY(OktSo1)=1,OktSo1-4,OktSo1+3)</f>
        <v>42277</v>
      </c>
      <c r="F4" s="10">
        <f>IF(DAY(OktSo1)=1,OktSo1-3,OktSo1+4)</f>
        <v>42278</v>
      </c>
      <c r="G4" s="10">
        <f>IF(DAY(OktSo1)=1,OktSo1-2,OktSo1+5)</f>
        <v>42279</v>
      </c>
      <c r="H4" s="10">
        <f>IF(DAY(OktSo1)=1,OktSo1-1,OktSo1+6)</f>
        <v>42280</v>
      </c>
      <c r="I4" s="10">
        <f>IF(DAY(OktSo1)=1,OktSo1,OktSo1+7)</f>
        <v>42281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IF(DAY(OktSo1)=1,OktSo1+1,OktSo1+8)</f>
        <v>42282</v>
      </c>
      <c r="D5" s="10">
        <f>IF(DAY(OktSo1)=1,OktSo1+2,OktSo1+9)</f>
        <v>42283</v>
      </c>
      <c r="E5" s="10">
        <f>IF(DAY(OktSo1)=1,OktSo1+3,OktSo1+10)</f>
        <v>42284</v>
      </c>
      <c r="F5" s="10">
        <f>IF(DAY(OktSo1)=1,OktSo1+4,OktSo1+11)</f>
        <v>42285</v>
      </c>
      <c r="G5" s="10">
        <f>IF(DAY(OktSo1)=1,OktSo1+5,OktSo1+12)</f>
        <v>42286</v>
      </c>
      <c r="H5" s="10">
        <f>IF(DAY(OktSo1)=1,OktSo1+6,OktSo1+13)</f>
        <v>42287</v>
      </c>
      <c r="I5" s="10">
        <f>IF(DAY(OktSo1)=1,OktSo1+7,OktSo1+14)</f>
        <v>42288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IF(DAY(OktSo1)=1,OktSo1+8,OktSo1+15)</f>
        <v>42289</v>
      </c>
      <c r="D6" s="10">
        <f>IF(DAY(OktSo1)=1,OktSo1+9,OktSo1+16)</f>
        <v>42290</v>
      </c>
      <c r="E6" s="10">
        <f>IF(DAY(OktSo1)=1,OktSo1+10,OktSo1+17)</f>
        <v>42291</v>
      </c>
      <c r="F6" s="10">
        <f>IF(DAY(OktSo1)=1,OktSo1+11,OktSo1+18)</f>
        <v>42292</v>
      </c>
      <c r="G6" s="10">
        <f>IF(DAY(OktSo1)=1,OktSo1+12,OktSo1+19)</f>
        <v>42293</v>
      </c>
      <c r="H6" s="10">
        <f>IF(DAY(OktSo1)=1,OktSo1+13,OktSo1+20)</f>
        <v>42294</v>
      </c>
      <c r="I6" s="10">
        <f>IF(DAY(OktSo1)=1,OktSo1+14,OktSo1+21)</f>
        <v>42295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IF(DAY(OktSo1)=1,OktSo1+15,OktSo1+22)</f>
        <v>42296</v>
      </c>
      <c r="D7" s="10">
        <f>IF(DAY(OktSo1)=1,OktSo1+16,OktSo1+23)</f>
        <v>42297</v>
      </c>
      <c r="E7" s="10">
        <f>IF(DAY(OktSo1)=1,OktSo1+17,OktSo1+24)</f>
        <v>42298</v>
      </c>
      <c r="F7" s="10">
        <f>IF(DAY(OktSo1)=1,OktSo1+18,OktSo1+25)</f>
        <v>42299</v>
      </c>
      <c r="G7" s="10">
        <f>IF(DAY(OktSo1)=1,OktSo1+19,OktSo1+26)</f>
        <v>42300</v>
      </c>
      <c r="H7" s="10">
        <f>IF(DAY(OktSo1)=1,OktSo1+20,OktSo1+27)</f>
        <v>42301</v>
      </c>
      <c r="I7" s="10">
        <f>IF(DAY(OktSo1)=1,OktSo1+21,OktSo1+28)</f>
        <v>42302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IF(DAY(OktSo1)=1,OktSo1+22,OktSo1+29)</f>
        <v>42303</v>
      </c>
      <c r="D8" s="10">
        <f>IF(DAY(OktSo1)=1,OktSo1+23,OktSo1+30)</f>
        <v>42304</v>
      </c>
      <c r="E8" s="10">
        <f>IF(DAY(OktSo1)=1,OktSo1+24,OktSo1+31)</f>
        <v>42305</v>
      </c>
      <c r="F8" s="10">
        <f>IF(DAY(OktSo1)=1,OktSo1+25,OktSo1+32)</f>
        <v>42306</v>
      </c>
      <c r="G8" s="10">
        <f>IF(DAY(OktSo1)=1,OktSo1+26,OktSo1+33)</f>
        <v>42307</v>
      </c>
      <c r="H8" s="10">
        <f>IF(DAY(OktSo1)=1,OktSo1+27,OktSo1+34)</f>
        <v>42308</v>
      </c>
      <c r="I8" s="10">
        <f>IF(DAY(OktSo1)=1,OktSo1+28,OktSo1+35)</f>
        <v>42309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IF(DAY(OktSo1)=1,OktSo1+29,OktSo1+36)</f>
        <v>42310</v>
      </c>
      <c r="D9" s="10">
        <f>IF(DAY(OktSo1)=1,OktSo1+30,OktSo1+37)</f>
        <v>42311</v>
      </c>
      <c r="E9" s="10">
        <f>IF(DAY(OktSo1)=1,OktSo1+31,OktSo1+38)</f>
        <v>42312</v>
      </c>
      <c r="F9" s="10">
        <f>IF(DAY(OktSo1)=1,OktSo1+32,OktSo1+39)</f>
        <v>42313</v>
      </c>
      <c r="G9" s="10">
        <f>IF(DAY(OktSo1)=1,OktSo1+33,OktSo1+40)</f>
        <v>42314</v>
      </c>
      <c r="H9" s="10">
        <f>IF(DAY(OktSo1)=1,OktSo1+34,OktSo1+41)</f>
        <v>42315</v>
      </c>
      <c r="I9" s="10">
        <f>IF(DAY(OktSo1)=1,OktSo1+35,OktSo1+42)</f>
        <v>42316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15</v>
      </c>
      <c r="F13" s="69"/>
      <c r="G13" s="67" t="s">
        <v>17</v>
      </c>
      <c r="H13" s="69"/>
      <c r="I13" s="67" t="s">
        <v>19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15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17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19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VLOOKUP(DAY(C4),HausaufgabenTage,1,FALSE)=DAY(C4)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  <pageSetUpPr fitToPage="1"/>
  </sheetPr>
  <dimension ref="A1:O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style="1" customWidth="1"/>
    <col min="2" max="2" width="13.7109375" style="1" customWidth="1"/>
    <col min="3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20</v>
      </c>
      <c r="L2" s="71">
        <v>2013</v>
      </c>
      <c r="M2" s="71"/>
      <c r="N2" s="79">
        <f>KalenderJahr</f>
        <v>2015</v>
      </c>
    </row>
    <row r="3" spans="1:14" ht="21" customHeight="1" x14ac:dyDescent="0.2">
      <c r="A3" s="4"/>
      <c r="B3" s="31" t="s">
        <v>25</v>
      </c>
      <c r="C3" s="2" t="s">
        <v>9</v>
      </c>
      <c r="D3" s="2" t="s">
        <v>35</v>
      </c>
      <c r="E3" s="2" t="s">
        <v>9</v>
      </c>
      <c r="F3" s="2" t="s">
        <v>35</v>
      </c>
      <c r="G3" s="2" t="s">
        <v>16</v>
      </c>
      <c r="H3" s="2" t="s">
        <v>18</v>
      </c>
      <c r="I3" s="2" t="s">
        <v>18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IF(DAY(NovSo1)=1,NovSo1-6,NovSo1+1)</f>
        <v>42303</v>
      </c>
      <c r="D4" s="10">
        <f>IF(DAY(NovSo1)=1,NovSo1-5,NovSo1+2)</f>
        <v>42304</v>
      </c>
      <c r="E4" s="10">
        <f>IF(DAY(NovSo1)=1,NovSo1-4,NovSo1+3)</f>
        <v>42305</v>
      </c>
      <c r="F4" s="10">
        <f>IF(DAY(NovSo1)=1,NovSo1-3,NovSo1+4)</f>
        <v>42306</v>
      </c>
      <c r="G4" s="10">
        <f>IF(DAY(NovSo1)=1,NovSo1-2,NovSo1+5)</f>
        <v>42307</v>
      </c>
      <c r="H4" s="10">
        <f>IF(DAY(NovSo1)=1,NovSo1-1,NovSo1+6)</f>
        <v>42308</v>
      </c>
      <c r="I4" s="10">
        <f>IF(DAY(NovSo1)=1,NovSo1,NovSo1+7)</f>
        <v>42309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IF(DAY(NovSo1)=1,NovSo1+1,NovSo1+8)</f>
        <v>42310</v>
      </c>
      <c r="D5" s="10">
        <f>IF(DAY(NovSo1)=1,NovSo1+2,NovSo1+9)</f>
        <v>42311</v>
      </c>
      <c r="E5" s="10">
        <f>IF(DAY(NovSo1)=1,NovSo1+3,NovSo1+10)</f>
        <v>42312</v>
      </c>
      <c r="F5" s="10">
        <f>IF(DAY(NovSo1)=1,NovSo1+4,NovSo1+11)</f>
        <v>42313</v>
      </c>
      <c r="G5" s="10">
        <f>IF(DAY(NovSo1)=1,NovSo1+5,NovSo1+12)</f>
        <v>42314</v>
      </c>
      <c r="H5" s="10">
        <f>IF(DAY(NovSo1)=1,NovSo1+6,NovSo1+13)</f>
        <v>42315</v>
      </c>
      <c r="I5" s="10">
        <f>IF(DAY(NovSo1)=1,NovSo1+7,NovSo1+14)</f>
        <v>42316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IF(DAY(NovSo1)=1,NovSo1+8,NovSo1+15)</f>
        <v>42317</v>
      </c>
      <c r="D6" s="10">
        <f>IF(DAY(NovSo1)=1,NovSo1+9,NovSo1+16)</f>
        <v>42318</v>
      </c>
      <c r="E6" s="10">
        <f>IF(DAY(NovSo1)=1,NovSo1+10,NovSo1+17)</f>
        <v>42319</v>
      </c>
      <c r="F6" s="10">
        <f>IF(DAY(NovSo1)=1,NovSo1+11,NovSo1+18)</f>
        <v>42320</v>
      </c>
      <c r="G6" s="10">
        <f>IF(DAY(NovSo1)=1,NovSo1+12,NovSo1+19)</f>
        <v>42321</v>
      </c>
      <c r="H6" s="10">
        <f>IF(DAY(NovSo1)=1,NovSo1+13,NovSo1+20)</f>
        <v>42322</v>
      </c>
      <c r="I6" s="10">
        <f>IF(DAY(NovSo1)=1,NovSo1+14,NovSo1+21)</f>
        <v>42323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IF(DAY(NovSo1)=1,NovSo1+15,NovSo1+22)</f>
        <v>42324</v>
      </c>
      <c r="D7" s="10">
        <f>IF(DAY(NovSo1)=1,NovSo1+16,NovSo1+23)</f>
        <v>42325</v>
      </c>
      <c r="E7" s="10">
        <f>IF(DAY(NovSo1)=1,NovSo1+17,NovSo1+24)</f>
        <v>42326</v>
      </c>
      <c r="F7" s="10">
        <f>IF(DAY(NovSo1)=1,NovSo1+18,NovSo1+25)</f>
        <v>42327</v>
      </c>
      <c r="G7" s="10">
        <f>IF(DAY(NovSo1)=1,NovSo1+19,NovSo1+26)</f>
        <v>42328</v>
      </c>
      <c r="H7" s="10">
        <f>IF(DAY(NovSo1)=1,NovSo1+20,NovSo1+27)</f>
        <v>42329</v>
      </c>
      <c r="I7" s="10">
        <f>IF(DAY(NovSo1)=1,NovSo1+21,NovSo1+28)</f>
        <v>42330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IF(DAY(NovSo1)=1,NovSo1+22,NovSo1+29)</f>
        <v>42331</v>
      </c>
      <c r="D8" s="10">
        <f>IF(DAY(NovSo1)=1,NovSo1+23,NovSo1+30)</f>
        <v>42332</v>
      </c>
      <c r="E8" s="10">
        <f>IF(DAY(NovSo1)=1,NovSo1+24,NovSo1+31)</f>
        <v>42333</v>
      </c>
      <c r="F8" s="10">
        <f>IF(DAY(NovSo1)=1,NovSo1+25,NovSo1+32)</f>
        <v>42334</v>
      </c>
      <c r="G8" s="10">
        <f>IF(DAY(NovSo1)=1,NovSo1+26,NovSo1+33)</f>
        <v>42335</v>
      </c>
      <c r="H8" s="10">
        <f>IF(DAY(NovSo1)=1,NovSo1+27,NovSo1+34)</f>
        <v>42336</v>
      </c>
      <c r="I8" s="10">
        <f>IF(DAY(NovSo1)=1,NovSo1+28,NovSo1+35)</f>
        <v>42337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IF(DAY(NovSo1)=1,NovSo1+29,NovSo1+36)</f>
        <v>42338</v>
      </c>
      <c r="D9" s="10">
        <f>IF(DAY(NovSo1)=1,NovSo1+30,NovSo1+37)</f>
        <v>42339</v>
      </c>
      <c r="E9" s="10">
        <f>IF(DAY(NovSo1)=1,NovSo1+31,NovSo1+38)</f>
        <v>42340</v>
      </c>
      <c r="F9" s="10">
        <f>IF(DAY(NovSo1)=1,NovSo1+32,NovSo1+39)</f>
        <v>42341</v>
      </c>
      <c r="G9" s="10">
        <f>IF(DAY(NovSo1)=1,NovSo1+33,NovSo1+40)</f>
        <v>42342</v>
      </c>
      <c r="H9" s="10">
        <f>IF(DAY(NovSo1)=1,NovSo1+34,NovSo1+41)</f>
        <v>42343</v>
      </c>
      <c r="I9" s="10">
        <f>IF(DAY(NovSo1)=1,NovSo1+35,NovSo1+42)</f>
        <v>42344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15</v>
      </c>
      <c r="F13" s="69"/>
      <c r="G13" s="67" t="s">
        <v>17</v>
      </c>
      <c r="H13" s="69"/>
      <c r="I13" s="67" t="s">
        <v>19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15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17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19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VLOOKUP(DAY(C4),HausaufgabenTage,1,FALSE)=DAY(C4)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  <pageSetUpPr fitToPage="1"/>
  </sheetPr>
  <dimension ref="A1:O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style="1" customWidth="1"/>
    <col min="2" max="2" width="13.7109375" style="1" customWidth="1"/>
    <col min="3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20</v>
      </c>
      <c r="L2" s="71">
        <v>2013</v>
      </c>
      <c r="M2" s="71"/>
      <c r="N2" s="79">
        <f>KalenderJahr</f>
        <v>2015</v>
      </c>
    </row>
    <row r="3" spans="1:14" ht="21" customHeight="1" x14ac:dyDescent="0.2">
      <c r="A3" s="4"/>
      <c r="B3" s="31" t="s">
        <v>26</v>
      </c>
      <c r="C3" s="2" t="s">
        <v>9</v>
      </c>
      <c r="D3" s="2" t="s">
        <v>35</v>
      </c>
      <c r="E3" s="2" t="s">
        <v>9</v>
      </c>
      <c r="F3" s="2" t="s">
        <v>35</v>
      </c>
      <c r="G3" s="2" t="s">
        <v>16</v>
      </c>
      <c r="H3" s="2" t="s">
        <v>18</v>
      </c>
      <c r="I3" s="2" t="s">
        <v>18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IF(DAY(DezSo1)=1,DezSo1-6,DezSo1+1)</f>
        <v>42338</v>
      </c>
      <c r="D4" s="10">
        <f>IF(DAY(DezSo1)=1,DezSo1-5,DezSo1+2)</f>
        <v>42339</v>
      </c>
      <c r="E4" s="10">
        <f>IF(DAY(DezSo1)=1,DezSo1-4,DezSo1+3)</f>
        <v>42340</v>
      </c>
      <c r="F4" s="10">
        <f>IF(DAY(DezSo1)=1,DezSo1-3,DezSo1+4)</f>
        <v>42341</v>
      </c>
      <c r="G4" s="10">
        <f>IF(DAY(DezSo1)=1,DezSo1-2,DezSo1+5)</f>
        <v>42342</v>
      </c>
      <c r="H4" s="10">
        <f>IF(DAY(DezSo1)=1,DezSo1-1,DezSo1+6)</f>
        <v>42343</v>
      </c>
      <c r="I4" s="10">
        <f>IF(DAY(DezSo1)=1,DezSo1,DezSo1+7)</f>
        <v>42344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IF(DAY(DezSo1)=1,DezSo1+1,DezSo1+8)</f>
        <v>42345</v>
      </c>
      <c r="D5" s="10">
        <f>IF(DAY(DezSo1)=1,DezSo1+2,DezSo1+9)</f>
        <v>42346</v>
      </c>
      <c r="E5" s="10">
        <f>IF(DAY(DezSo1)=1,DezSo1+3,DezSo1+10)</f>
        <v>42347</v>
      </c>
      <c r="F5" s="10">
        <f>IF(DAY(DezSo1)=1,DezSo1+4,DezSo1+11)</f>
        <v>42348</v>
      </c>
      <c r="G5" s="10">
        <f>IF(DAY(DezSo1)=1,DezSo1+5,DezSo1+12)</f>
        <v>42349</v>
      </c>
      <c r="H5" s="10">
        <f>IF(DAY(DezSo1)=1,DezSo1+6,DezSo1+13)</f>
        <v>42350</v>
      </c>
      <c r="I5" s="10">
        <f>IF(DAY(DezSo1)=1,DezSo1+7,DezSo1+14)</f>
        <v>42351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IF(DAY(DezSo1)=1,DezSo1+8,DezSo1+15)</f>
        <v>42352</v>
      </c>
      <c r="D6" s="10">
        <f>IF(DAY(DezSo1)=1,DezSo1+9,DezSo1+16)</f>
        <v>42353</v>
      </c>
      <c r="E6" s="10">
        <f>IF(DAY(DezSo1)=1,DezSo1+10,DezSo1+17)</f>
        <v>42354</v>
      </c>
      <c r="F6" s="10">
        <f>IF(DAY(DezSo1)=1,DezSo1+11,DezSo1+18)</f>
        <v>42355</v>
      </c>
      <c r="G6" s="10">
        <f>IF(DAY(DezSo1)=1,DezSo1+12,DezSo1+19)</f>
        <v>42356</v>
      </c>
      <c r="H6" s="10">
        <f>IF(DAY(DezSo1)=1,DezSo1+13,DezSo1+20)</f>
        <v>42357</v>
      </c>
      <c r="I6" s="10">
        <f>IF(DAY(DezSo1)=1,DezSo1+14,DezSo1+21)</f>
        <v>42358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IF(DAY(DezSo1)=1,DezSo1+15,DezSo1+22)</f>
        <v>42359</v>
      </c>
      <c r="D7" s="10">
        <f>IF(DAY(DezSo1)=1,DezSo1+16,DezSo1+23)</f>
        <v>42360</v>
      </c>
      <c r="E7" s="10">
        <f>IF(DAY(DezSo1)=1,DezSo1+17,DezSo1+24)</f>
        <v>42361</v>
      </c>
      <c r="F7" s="10">
        <f>IF(DAY(DezSo1)=1,DezSo1+18,DezSo1+25)</f>
        <v>42362</v>
      </c>
      <c r="G7" s="10">
        <f>IF(DAY(DezSo1)=1,DezSo1+19,DezSo1+26)</f>
        <v>42363</v>
      </c>
      <c r="H7" s="10">
        <f>IF(DAY(DezSo1)=1,DezSo1+20,DezSo1+27)</f>
        <v>42364</v>
      </c>
      <c r="I7" s="10">
        <f>IF(DAY(DezSo1)=1,DezSo1+21,DezSo1+28)</f>
        <v>42365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IF(DAY(DezSo1)=1,DezSo1+22,DezSo1+29)</f>
        <v>42366</v>
      </c>
      <c r="D8" s="10">
        <f>IF(DAY(DezSo1)=1,DezSo1+23,DezSo1+30)</f>
        <v>42367</v>
      </c>
      <c r="E8" s="10">
        <f>IF(DAY(DezSo1)=1,DezSo1+24,DezSo1+31)</f>
        <v>42368</v>
      </c>
      <c r="F8" s="10">
        <f>IF(DAY(DezSo1)=1,DezSo1+25,DezSo1+32)</f>
        <v>42369</v>
      </c>
      <c r="G8" s="10">
        <f>IF(DAY(DezSo1)=1,DezSo1+26,DezSo1+33)</f>
        <v>42370</v>
      </c>
      <c r="H8" s="10">
        <f>IF(DAY(DezSo1)=1,DezSo1+27,DezSo1+34)</f>
        <v>42371</v>
      </c>
      <c r="I8" s="10">
        <f>IF(DAY(DezSo1)=1,DezSo1+28,DezSo1+35)</f>
        <v>42372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IF(DAY(DezSo1)=1,DezSo1+29,DezSo1+36)</f>
        <v>42373</v>
      </c>
      <c r="D9" s="10">
        <f>IF(DAY(DezSo1)=1,DezSo1+30,DezSo1+37)</f>
        <v>42374</v>
      </c>
      <c r="E9" s="10">
        <f>IF(DAY(DezSo1)=1,DezSo1+31,DezSo1+38)</f>
        <v>42375</v>
      </c>
      <c r="F9" s="10">
        <f>IF(DAY(DezSo1)=1,DezSo1+32,DezSo1+39)</f>
        <v>42376</v>
      </c>
      <c r="G9" s="10">
        <f>IF(DAY(DezSo1)=1,DezSo1+33,DezSo1+40)</f>
        <v>42377</v>
      </c>
      <c r="H9" s="10">
        <f>IF(DAY(DezSo1)=1,DezSo1+34,DezSo1+41)</f>
        <v>42378</v>
      </c>
      <c r="I9" s="10">
        <f>IF(DAY(DezSo1)=1,DezSo1+35,DezSo1+42)</f>
        <v>42379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15</v>
      </c>
      <c r="F13" s="69"/>
      <c r="G13" s="67" t="s">
        <v>17</v>
      </c>
      <c r="H13" s="69"/>
      <c r="I13" s="67" t="s">
        <v>19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15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17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19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VLOOKUP(DAY(C4),HausaufgabenTage,1,FALSE)=DAY(C4)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O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style="1" customWidth="1"/>
    <col min="2" max="2" width="13.7109375" style="1" customWidth="1"/>
    <col min="3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20</v>
      </c>
      <c r="L2" s="71">
        <v>2013</v>
      </c>
      <c r="M2" s="71"/>
      <c r="N2" s="79">
        <f>KalenderJahr</f>
        <v>2015</v>
      </c>
    </row>
    <row r="3" spans="1:14" ht="21" customHeight="1" x14ac:dyDescent="0.2">
      <c r="A3" s="4"/>
      <c r="B3" s="31" t="s">
        <v>27</v>
      </c>
      <c r="C3" s="2" t="s">
        <v>9</v>
      </c>
      <c r="D3" s="2" t="s">
        <v>35</v>
      </c>
      <c r="E3" s="2" t="s">
        <v>9</v>
      </c>
      <c r="F3" s="2" t="s">
        <v>35</v>
      </c>
      <c r="G3" s="2" t="s">
        <v>16</v>
      </c>
      <c r="H3" s="2" t="s">
        <v>18</v>
      </c>
      <c r="I3" s="2" t="s">
        <v>18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IF(DAY(FebSo1)=1,FebSo1-6,FebSo1+1)</f>
        <v>42030</v>
      </c>
      <c r="D4" s="10">
        <f>IF(DAY(FebSo1)=1,FebSo1-5,FebSo1+2)</f>
        <v>42031</v>
      </c>
      <c r="E4" s="10">
        <f>IF(DAY(FebSo1)=1,FebSo1-4,FebSo1+3)</f>
        <v>42032</v>
      </c>
      <c r="F4" s="10">
        <f>IF(DAY(FebSo1)=1,FebSo1-3,FebSo1+4)</f>
        <v>42033</v>
      </c>
      <c r="G4" s="10">
        <f>IF(DAY(FebSo1)=1,FebSo1-2,FebSo1+5)</f>
        <v>42034</v>
      </c>
      <c r="H4" s="10">
        <f>IF(DAY(FebSo1)=1,FebSo1-1,FebSo1+6)</f>
        <v>42035</v>
      </c>
      <c r="I4" s="10">
        <f>IF(DAY(FebSo1)=1,FebSo1,FebSo1+7)</f>
        <v>42036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IF(DAY(FebSo1)=1,FebSo1+1,FebSo1+8)</f>
        <v>42037</v>
      </c>
      <c r="D5" s="10">
        <f>IF(DAY(FebSo1)=1,FebSo1+2,FebSo1+9)</f>
        <v>42038</v>
      </c>
      <c r="E5" s="10">
        <f>IF(DAY(FebSo1)=1,FebSo1+3,FebSo1+10)</f>
        <v>42039</v>
      </c>
      <c r="F5" s="10">
        <f>IF(DAY(FebSo1)=1,FebSo1+4,FebSo1+11)</f>
        <v>42040</v>
      </c>
      <c r="G5" s="10">
        <f>IF(DAY(FebSo1)=1,FebSo1+5,FebSo1+12)</f>
        <v>42041</v>
      </c>
      <c r="H5" s="10">
        <f>IF(DAY(FebSo1)=1,FebSo1+6,FebSo1+13)</f>
        <v>42042</v>
      </c>
      <c r="I5" s="10">
        <f>IF(DAY(FebSo1)=1,FebSo1+7,FebSo1+14)</f>
        <v>42043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IF(DAY(FebSo1)=1,FebSo1+8,FebSo1+15)</f>
        <v>42044</v>
      </c>
      <c r="D6" s="10">
        <f>IF(DAY(FebSo1)=1,FebSo1+9,FebSo1+16)</f>
        <v>42045</v>
      </c>
      <c r="E6" s="10">
        <f>IF(DAY(FebSo1)=1,FebSo1+10,FebSo1+17)</f>
        <v>42046</v>
      </c>
      <c r="F6" s="10">
        <f>IF(DAY(FebSo1)=1,FebSo1+11,FebSo1+18)</f>
        <v>42047</v>
      </c>
      <c r="G6" s="10">
        <f>IF(DAY(FebSo1)=1,FebSo1+12,FebSo1+19)</f>
        <v>42048</v>
      </c>
      <c r="H6" s="10">
        <f>IF(DAY(FebSo1)=1,FebSo1+13,FebSo1+20)</f>
        <v>42049</v>
      </c>
      <c r="I6" s="10">
        <f>IF(DAY(FebSo1)=1,FebSo1+14,FebSo1+21)</f>
        <v>42050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IF(DAY(FebSo1)=1,FebSo1+15,FebSo1+22)</f>
        <v>42051</v>
      </c>
      <c r="D7" s="10">
        <f>IF(DAY(FebSo1)=1,FebSo1+16,FebSo1+23)</f>
        <v>42052</v>
      </c>
      <c r="E7" s="10">
        <f>IF(DAY(FebSo1)=1,FebSo1+17,FebSo1+24)</f>
        <v>42053</v>
      </c>
      <c r="F7" s="10">
        <f>IF(DAY(FebSo1)=1,FebSo1+18,FebSo1+25)</f>
        <v>42054</v>
      </c>
      <c r="G7" s="10">
        <f>IF(DAY(FebSo1)=1,FebSo1+19,FebSo1+26)</f>
        <v>42055</v>
      </c>
      <c r="H7" s="10">
        <f>IF(DAY(FebSo1)=1,FebSo1+20,FebSo1+27)</f>
        <v>42056</v>
      </c>
      <c r="I7" s="10">
        <f>IF(DAY(FebSo1)=1,FebSo1+21,FebSo1+28)</f>
        <v>42057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IF(DAY(FebSo1)=1,FebSo1+22,FebSo1+29)</f>
        <v>42058</v>
      </c>
      <c r="D8" s="10">
        <f>IF(DAY(FebSo1)=1,FebSo1+23,FebSo1+30)</f>
        <v>42059</v>
      </c>
      <c r="E8" s="10">
        <f>IF(DAY(FebSo1)=1,FebSo1+24,FebSo1+31)</f>
        <v>42060</v>
      </c>
      <c r="F8" s="10">
        <f>IF(DAY(FebSo1)=1,FebSo1+25,FebSo1+32)</f>
        <v>42061</v>
      </c>
      <c r="G8" s="10">
        <f>IF(DAY(FebSo1)=1,FebSo1+26,FebSo1+33)</f>
        <v>42062</v>
      </c>
      <c r="H8" s="10">
        <f>IF(DAY(FebSo1)=1,FebSo1+27,FebSo1+34)</f>
        <v>42063</v>
      </c>
      <c r="I8" s="10">
        <f>IF(DAY(FebSo1)=1,FebSo1+28,FebSo1+35)</f>
        <v>42064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IF(DAY(FebSo1)=1,FebSo1+29,FebSo1+36)</f>
        <v>42065</v>
      </c>
      <c r="D9" s="10">
        <f>IF(DAY(FebSo1)=1,FebSo1+30,FebSo1+37)</f>
        <v>42066</v>
      </c>
      <c r="E9" s="10">
        <f>IF(DAY(FebSo1)=1,FebSo1+31,FebSo1+38)</f>
        <v>42067</v>
      </c>
      <c r="F9" s="10">
        <f>IF(DAY(FebSo1)=1,FebSo1+32,FebSo1+39)</f>
        <v>42068</v>
      </c>
      <c r="G9" s="10">
        <f>IF(DAY(FebSo1)=1,FebSo1+33,FebSo1+40)</f>
        <v>42069</v>
      </c>
      <c r="H9" s="10">
        <f>IF(DAY(FebSo1)=1,FebSo1+34,FebSo1+41)</f>
        <v>42070</v>
      </c>
      <c r="I9" s="10">
        <f>IF(DAY(FebSo1)=1,FebSo1+35,FebSo1+42)</f>
        <v>42071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15</v>
      </c>
      <c r="F13" s="69"/>
      <c r="G13" s="67" t="s">
        <v>17</v>
      </c>
      <c r="H13" s="69"/>
      <c r="I13" s="67" t="s">
        <v>19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15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17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19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VLOOKUP(DAY(C4),HausaufgabenTage,1,FALSE)=DAY(C4)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O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style="1" customWidth="1"/>
    <col min="2" max="2" width="13.7109375" style="1" customWidth="1"/>
    <col min="3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20</v>
      </c>
      <c r="L2" s="71">
        <v>2013</v>
      </c>
      <c r="M2" s="71"/>
      <c r="N2" s="79">
        <f>KalenderJahr</f>
        <v>2015</v>
      </c>
    </row>
    <row r="3" spans="1:14" ht="21" customHeight="1" x14ac:dyDescent="0.2">
      <c r="A3" s="4"/>
      <c r="B3" s="31" t="s">
        <v>28</v>
      </c>
      <c r="C3" s="2" t="s">
        <v>9</v>
      </c>
      <c r="D3" s="2" t="s">
        <v>35</v>
      </c>
      <c r="E3" s="2" t="s">
        <v>9</v>
      </c>
      <c r="F3" s="2" t="s">
        <v>35</v>
      </c>
      <c r="G3" s="2" t="s">
        <v>16</v>
      </c>
      <c r="H3" s="2" t="s">
        <v>18</v>
      </c>
      <c r="I3" s="2" t="s">
        <v>18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IF(DAY(MrzSo1)=1,MrzSo1-6,MrzSo1+1)</f>
        <v>42058</v>
      </c>
      <c r="D4" s="10">
        <f>IF(DAY(MrzSo1)=1,MrzSo1-5,MrzSo1+2)</f>
        <v>42059</v>
      </c>
      <c r="E4" s="10">
        <f>IF(DAY(MrzSo1)=1,MrzSo1-4,MrzSo1+3)</f>
        <v>42060</v>
      </c>
      <c r="F4" s="10">
        <f>IF(DAY(MrzSo1)=1,MrzSo1-3,MrzSo1+4)</f>
        <v>42061</v>
      </c>
      <c r="G4" s="10">
        <f>IF(DAY(MrzSo1)=1,MrzSo1-2,MrzSo1+5)</f>
        <v>42062</v>
      </c>
      <c r="H4" s="10">
        <f>IF(DAY(MrzSo1)=1,MrzSo1-1,MrzSo1+6)</f>
        <v>42063</v>
      </c>
      <c r="I4" s="10">
        <f>IF(DAY(MrzSo1)=1,MrzSo1,MrzSo1+7)</f>
        <v>42064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IF(DAY(MrzSo1)=1,MrzSo1+1,MrzSo1+8)</f>
        <v>42065</v>
      </c>
      <c r="D5" s="10">
        <f>IF(DAY(MrzSo1)=1,MrzSo1+2,MrzSo1+9)</f>
        <v>42066</v>
      </c>
      <c r="E5" s="10">
        <f>IF(DAY(MrzSo1)=1,MrzSo1+3,MrzSo1+10)</f>
        <v>42067</v>
      </c>
      <c r="F5" s="10">
        <f>IF(DAY(MrzSo1)=1,MrzSo1+4,MrzSo1+11)</f>
        <v>42068</v>
      </c>
      <c r="G5" s="10">
        <f>IF(DAY(MrzSo1)=1,MrzSo1+5,MrzSo1+12)</f>
        <v>42069</v>
      </c>
      <c r="H5" s="10">
        <f>IF(DAY(MrzSo1)=1,MrzSo1+6,MrzSo1+13)</f>
        <v>42070</v>
      </c>
      <c r="I5" s="10">
        <f>IF(DAY(MrzSo1)=1,MrzSo1+7,MrzSo1+14)</f>
        <v>42071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IF(DAY(MrzSo1)=1,MrzSo1+8,MrzSo1+15)</f>
        <v>42072</v>
      </c>
      <c r="D6" s="10">
        <f>IF(DAY(MrzSo1)=1,MrzSo1+9,MrzSo1+16)</f>
        <v>42073</v>
      </c>
      <c r="E6" s="10">
        <f>IF(DAY(MrzSo1)=1,MrzSo1+10,MrzSo1+17)</f>
        <v>42074</v>
      </c>
      <c r="F6" s="10">
        <f>IF(DAY(MrzSo1)=1,MrzSo1+11,MrzSo1+18)</f>
        <v>42075</v>
      </c>
      <c r="G6" s="10">
        <f>IF(DAY(MrzSo1)=1,MrzSo1+12,MrzSo1+19)</f>
        <v>42076</v>
      </c>
      <c r="H6" s="10">
        <f>IF(DAY(MrzSo1)=1,MrzSo1+13,MrzSo1+20)</f>
        <v>42077</v>
      </c>
      <c r="I6" s="10">
        <f>IF(DAY(MrzSo1)=1,MrzSo1+14,MrzSo1+21)</f>
        <v>42078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IF(DAY(MrzSo1)=1,MrzSo1+15,MrzSo1+22)</f>
        <v>42079</v>
      </c>
      <c r="D7" s="10">
        <f>IF(DAY(MrzSo1)=1,MrzSo1+16,MrzSo1+23)</f>
        <v>42080</v>
      </c>
      <c r="E7" s="10">
        <f>IF(DAY(MrzSo1)=1,MrzSo1+17,MrzSo1+24)</f>
        <v>42081</v>
      </c>
      <c r="F7" s="10">
        <f>IF(DAY(MrzSo1)=1,MrzSo1+18,MrzSo1+25)</f>
        <v>42082</v>
      </c>
      <c r="G7" s="10">
        <f>IF(DAY(MrzSo1)=1,MrzSo1+19,MrzSo1+26)</f>
        <v>42083</v>
      </c>
      <c r="H7" s="10">
        <f>IF(DAY(MrzSo1)=1,MrzSo1+20,MrzSo1+27)</f>
        <v>42084</v>
      </c>
      <c r="I7" s="10">
        <f>IF(DAY(MrzSo1)=1,MrzSo1+21,MrzSo1+28)</f>
        <v>42085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IF(DAY(MrzSo1)=1,MrzSo1+22,MrzSo1+29)</f>
        <v>42086</v>
      </c>
      <c r="D8" s="10">
        <f>IF(DAY(MrzSo1)=1,MrzSo1+23,MrzSo1+30)</f>
        <v>42087</v>
      </c>
      <c r="E8" s="10">
        <f>IF(DAY(MrzSo1)=1,MrzSo1+24,MrzSo1+31)</f>
        <v>42088</v>
      </c>
      <c r="F8" s="10">
        <f>IF(DAY(MrzSo1)=1,MrzSo1+25,MrzSo1+32)</f>
        <v>42089</v>
      </c>
      <c r="G8" s="10">
        <f>IF(DAY(MrzSo1)=1,MrzSo1+26,MrzSo1+33)</f>
        <v>42090</v>
      </c>
      <c r="H8" s="10">
        <f>IF(DAY(MrzSo1)=1,MrzSo1+27,MrzSo1+34)</f>
        <v>42091</v>
      </c>
      <c r="I8" s="10">
        <f>IF(DAY(MrzSo1)=1,MrzSo1+28,MrzSo1+35)</f>
        <v>42092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IF(DAY(MrzSo1)=1,MrzSo1+29,MrzSo1+36)</f>
        <v>42093</v>
      </c>
      <c r="D9" s="10">
        <f>IF(DAY(MrzSo1)=1,MrzSo1+30,MrzSo1+37)</f>
        <v>42094</v>
      </c>
      <c r="E9" s="10">
        <f>IF(DAY(MrzSo1)=1,MrzSo1+31,MrzSo1+38)</f>
        <v>42095</v>
      </c>
      <c r="F9" s="10">
        <f>IF(DAY(MrzSo1)=1,MrzSo1+32,MrzSo1+39)</f>
        <v>42096</v>
      </c>
      <c r="G9" s="10">
        <f>IF(DAY(MrzSo1)=1,MrzSo1+33,MrzSo1+40)</f>
        <v>42097</v>
      </c>
      <c r="H9" s="10">
        <f>IF(DAY(MrzSo1)=1,MrzSo1+34,MrzSo1+41)</f>
        <v>42098</v>
      </c>
      <c r="I9" s="10">
        <f>IF(DAY(MrzSo1)=1,MrzSo1+35,MrzSo1+42)</f>
        <v>42099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15</v>
      </c>
      <c r="F13" s="69"/>
      <c r="G13" s="67" t="s">
        <v>17</v>
      </c>
      <c r="H13" s="69"/>
      <c r="I13" s="67" t="s">
        <v>19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15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17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19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VLOOKUP(DAY(C4),HausaufgabenTage,1,FALSE)=DAY(C4)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fitToPage="1"/>
  </sheetPr>
  <dimension ref="A1:O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style="1" customWidth="1"/>
    <col min="2" max="2" width="13.7109375" style="1" customWidth="1"/>
    <col min="3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20</v>
      </c>
      <c r="L2" s="71">
        <v>2013</v>
      </c>
      <c r="M2" s="71"/>
      <c r="N2" s="79">
        <f>KalenderJahr</f>
        <v>2015</v>
      </c>
    </row>
    <row r="3" spans="1:14" ht="21" customHeight="1" x14ac:dyDescent="0.2">
      <c r="A3" s="4"/>
      <c r="B3" s="31" t="s">
        <v>29</v>
      </c>
      <c r="C3" s="2" t="s">
        <v>9</v>
      </c>
      <c r="D3" s="2" t="s">
        <v>35</v>
      </c>
      <c r="E3" s="2" t="s">
        <v>9</v>
      </c>
      <c r="F3" s="2" t="s">
        <v>35</v>
      </c>
      <c r="G3" s="2" t="s">
        <v>16</v>
      </c>
      <c r="H3" s="2" t="s">
        <v>18</v>
      </c>
      <c r="I3" s="2" t="s">
        <v>18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IF(DAY(AprSo1)=1,AprSo1-6,AprSo1+1)</f>
        <v>42093</v>
      </c>
      <c r="D4" s="10">
        <f>IF(DAY(AprSo1)=1,AprSo1-5,AprSo1+2)</f>
        <v>42094</v>
      </c>
      <c r="E4" s="10">
        <f>IF(DAY(AprSo1)=1,AprSo1-4,AprSo1+3)</f>
        <v>42095</v>
      </c>
      <c r="F4" s="10">
        <f>IF(DAY(AprSo1)=1,AprSo1-3,AprSo1+4)</f>
        <v>42096</v>
      </c>
      <c r="G4" s="10">
        <f>IF(DAY(AprSo1)=1,AprSo1-2,AprSo1+5)</f>
        <v>42097</v>
      </c>
      <c r="H4" s="10">
        <f>IF(DAY(AprSo1)=1,AprSo1-1,AprSo1+6)</f>
        <v>42098</v>
      </c>
      <c r="I4" s="10">
        <f>IF(DAY(AprSo1)=1,AprSo1,AprSo1+7)</f>
        <v>42099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IF(DAY(AprSo1)=1,AprSo1+1,AprSo1+8)</f>
        <v>42100</v>
      </c>
      <c r="D5" s="10">
        <f>IF(DAY(AprSo1)=1,AprSo1+2,AprSo1+9)</f>
        <v>42101</v>
      </c>
      <c r="E5" s="10">
        <f>IF(DAY(AprSo1)=1,AprSo1+3,AprSo1+10)</f>
        <v>42102</v>
      </c>
      <c r="F5" s="10">
        <f>IF(DAY(AprSo1)=1,AprSo1+4,AprSo1+11)</f>
        <v>42103</v>
      </c>
      <c r="G5" s="10">
        <f>IF(DAY(AprSo1)=1,AprSo1+5,AprSo1+12)</f>
        <v>42104</v>
      </c>
      <c r="H5" s="10">
        <f>IF(DAY(AprSo1)=1,AprSo1+6,AprSo1+13)</f>
        <v>42105</v>
      </c>
      <c r="I5" s="10">
        <f>IF(DAY(AprSo1)=1,AprSo1+7,AprSo1+14)</f>
        <v>42106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IF(DAY(AprSo1)=1,AprSo1+8,AprSo1+15)</f>
        <v>42107</v>
      </c>
      <c r="D6" s="10">
        <f>IF(DAY(AprSo1)=1,AprSo1+9,AprSo1+16)</f>
        <v>42108</v>
      </c>
      <c r="E6" s="10">
        <f>IF(DAY(AprSo1)=1,AprSo1+10,AprSo1+17)</f>
        <v>42109</v>
      </c>
      <c r="F6" s="10">
        <f>IF(DAY(AprSo1)=1,AprSo1+11,AprSo1+18)</f>
        <v>42110</v>
      </c>
      <c r="G6" s="10">
        <f>IF(DAY(AprSo1)=1,AprSo1+12,AprSo1+19)</f>
        <v>42111</v>
      </c>
      <c r="H6" s="10">
        <f>IF(DAY(AprSo1)=1,AprSo1+13,AprSo1+20)</f>
        <v>42112</v>
      </c>
      <c r="I6" s="10">
        <f>IF(DAY(AprSo1)=1,AprSo1+14,AprSo1+21)</f>
        <v>42113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IF(DAY(AprSo1)=1,AprSo1+15,AprSo1+22)</f>
        <v>42114</v>
      </c>
      <c r="D7" s="10">
        <f>IF(DAY(AprSo1)=1,AprSo1+16,AprSo1+23)</f>
        <v>42115</v>
      </c>
      <c r="E7" s="10">
        <f>IF(DAY(AprSo1)=1,AprSo1+17,AprSo1+24)</f>
        <v>42116</v>
      </c>
      <c r="F7" s="10">
        <f>IF(DAY(AprSo1)=1,AprSo1+18,AprSo1+25)</f>
        <v>42117</v>
      </c>
      <c r="G7" s="10">
        <f>IF(DAY(AprSo1)=1,AprSo1+19,AprSo1+26)</f>
        <v>42118</v>
      </c>
      <c r="H7" s="10">
        <f>IF(DAY(AprSo1)=1,AprSo1+20,AprSo1+27)</f>
        <v>42119</v>
      </c>
      <c r="I7" s="10">
        <f>IF(DAY(AprSo1)=1,AprSo1+21,AprSo1+28)</f>
        <v>42120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IF(DAY(AprSo1)=1,AprSo1+22,AprSo1+29)</f>
        <v>42121</v>
      </c>
      <c r="D8" s="10">
        <f>IF(DAY(AprSo1)=1,AprSo1+23,AprSo1+30)</f>
        <v>42122</v>
      </c>
      <c r="E8" s="10">
        <f>IF(DAY(AprSo1)=1,AprSo1+24,AprSo1+31)</f>
        <v>42123</v>
      </c>
      <c r="F8" s="10">
        <f>IF(DAY(AprSo1)=1,AprSo1+25,AprSo1+32)</f>
        <v>42124</v>
      </c>
      <c r="G8" s="10">
        <f>IF(DAY(AprSo1)=1,AprSo1+26,AprSo1+33)</f>
        <v>42125</v>
      </c>
      <c r="H8" s="10">
        <f>IF(DAY(AprSo1)=1,AprSo1+27,AprSo1+34)</f>
        <v>42126</v>
      </c>
      <c r="I8" s="10">
        <f>IF(DAY(AprSo1)=1,AprSo1+28,AprSo1+35)</f>
        <v>42127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IF(DAY(AprSo1)=1,AprSo1+29,AprSo1+36)</f>
        <v>42128</v>
      </c>
      <c r="D9" s="10">
        <f>IF(DAY(AprSo1)=1,AprSo1+30,AprSo1+37)</f>
        <v>42129</v>
      </c>
      <c r="E9" s="10">
        <f>IF(DAY(AprSo1)=1,AprSo1+31,AprSo1+38)</f>
        <v>42130</v>
      </c>
      <c r="F9" s="10">
        <f>IF(DAY(AprSo1)=1,AprSo1+32,AprSo1+39)</f>
        <v>42131</v>
      </c>
      <c r="G9" s="10">
        <f>IF(DAY(AprSo1)=1,AprSo1+33,AprSo1+40)</f>
        <v>42132</v>
      </c>
      <c r="H9" s="10">
        <f>IF(DAY(AprSo1)=1,AprSo1+34,AprSo1+41)</f>
        <v>42133</v>
      </c>
      <c r="I9" s="10">
        <f>IF(DAY(AprSo1)=1,AprSo1+35,AprSo1+42)</f>
        <v>42134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15</v>
      </c>
      <c r="F13" s="69"/>
      <c r="G13" s="67" t="s">
        <v>17</v>
      </c>
      <c r="H13" s="69"/>
      <c r="I13" s="67" t="s">
        <v>19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15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17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19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VLOOKUP(DAY(C4),HausaufgabenTage,1,FALSE)=DAY(C4)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A1:O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style="1" customWidth="1"/>
    <col min="2" max="2" width="13.7109375" style="1" customWidth="1"/>
    <col min="3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20</v>
      </c>
      <c r="L2" s="71">
        <v>2013</v>
      </c>
      <c r="M2" s="71"/>
      <c r="N2" s="79">
        <f>KalenderJahr</f>
        <v>2015</v>
      </c>
    </row>
    <row r="3" spans="1:14" ht="21" customHeight="1" x14ac:dyDescent="0.2">
      <c r="A3" s="4"/>
      <c r="B3" s="31" t="s">
        <v>30</v>
      </c>
      <c r="C3" s="2" t="s">
        <v>9</v>
      </c>
      <c r="D3" s="2" t="s">
        <v>35</v>
      </c>
      <c r="E3" s="2" t="s">
        <v>9</v>
      </c>
      <c r="F3" s="2" t="s">
        <v>35</v>
      </c>
      <c r="G3" s="2" t="s">
        <v>16</v>
      </c>
      <c r="H3" s="2" t="s">
        <v>18</v>
      </c>
      <c r="I3" s="2" t="s">
        <v>18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IF(DAY(MaiSo1)=1,MaiSo1-6,MaiSo1+1)</f>
        <v>42121</v>
      </c>
      <c r="D4" s="10">
        <f>IF(DAY(MaiSo1)=1,MaiSo1-5,MaiSo1+2)</f>
        <v>42122</v>
      </c>
      <c r="E4" s="10">
        <f>IF(DAY(MaiSo1)=1,MaiSo1-4,MaiSo1+3)</f>
        <v>42123</v>
      </c>
      <c r="F4" s="10">
        <f>IF(DAY(MaiSo1)=1,MaiSo1-3,MaiSo1+4)</f>
        <v>42124</v>
      </c>
      <c r="G4" s="10">
        <f>IF(DAY(MaiSo1)=1,MaiSo1-2,MaiSo1+5)</f>
        <v>42125</v>
      </c>
      <c r="H4" s="10">
        <f>IF(DAY(MaiSo1)=1,MaiSo1-1,MaiSo1+6)</f>
        <v>42126</v>
      </c>
      <c r="I4" s="10">
        <f>IF(DAY(MaiSo1)=1,MaiSo1,MaiSo1+7)</f>
        <v>42127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IF(DAY(MaiSo1)=1,MaiSo1+1,MaiSo1+8)</f>
        <v>42128</v>
      </c>
      <c r="D5" s="10">
        <f>IF(DAY(MaiSo1)=1,MaiSo1+2,MaiSo1+9)</f>
        <v>42129</v>
      </c>
      <c r="E5" s="10">
        <f>IF(DAY(MaiSo1)=1,MaiSo1+3,MaiSo1+10)</f>
        <v>42130</v>
      </c>
      <c r="F5" s="10">
        <f>IF(DAY(MaiSo1)=1,MaiSo1+4,MaiSo1+11)</f>
        <v>42131</v>
      </c>
      <c r="G5" s="10">
        <f>IF(DAY(MaiSo1)=1,MaiSo1+5,MaiSo1+12)</f>
        <v>42132</v>
      </c>
      <c r="H5" s="10">
        <f>IF(DAY(MaiSo1)=1,MaiSo1+6,MaiSo1+13)</f>
        <v>42133</v>
      </c>
      <c r="I5" s="10">
        <f>IF(DAY(MaiSo1)=1,MaiSo1+7,MaiSo1+14)</f>
        <v>42134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IF(DAY(MaiSo1)=1,MaiSo1+8,MaiSo1+15)</f>
        <v>42135</v>
      </c>
      <c r="D6" s="10">
        <f>IF(DAY(MaiSo1)=1,MaiSo1+9,MaiSo1+16)</f>
        <v>42136</v>
      </c>
      <c r="E6" s="10">
        <f>IF(DAY(MaiSo1)=1,MaiSo1+10,MaiSo1+17)</f>
        <v>42137</v>
      </c>
      <c r="F6" s="10">
        <f>IF(DAY(MaiSo1)=1,MaiSo1+11,MaiSo1+18)</f>
        <v>42138</v>
      </c>
      <c r="G6" s="10">
        <f>IF(DAY(MaiSo1)=1,MaiSo1+12,MaiSo1+19)</f>
        <v>42139</v>
      </c>
      <c r="H6" s="10">
        <f>IF(DAY(MaiSo1)=1,MaiSo1+13,MaiSo1+20)</f>
        <v>42140</v>
      </c>
      <c r="I6" s="10">
        <f>IF(DAY(MaiSo1)=1,MaiSo1+14,MaiSo1+21)</f>
        <v>42141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IF(DAY(MaiSo1)=1,MaiSo1+15,MaiSo1+22)</f>
        <v>42142</v>
      </c>
      <c r="D7" s="10">
        <f>IF(DAY(MaiSo1)=1,MaiSo1+16,MaiSo1+23)</f>
        <v>42143</v>
      </c>
      <c r="E7" s="10">
        <f>IF(DAY(MaiSo1)=1,MaiSo1+17,MaiSo1+24)</f>
        <v>42144</v>
      </c>
      <c r="F7" s="10">
        <f>IF(DAY(MaiSo1)=1,MaiSo1+18,MaiSo1+25)</f>
        <v>42145</v>
      </c>
      <c r="G7" s="10">
        <f>IF(DAY(MaiSo1)=1,MaiSo1+19,MaiSo1+26)</f>
        <v>42146</v>
      </c>
      <c r="H7" s="10">
        <f>IF(DAY(MaiSo1)=1,MaiSo1+20,MaiSo1+27)</f>
        <v>42147</v>
      </c>
      <c r="I7" s="10">
        <f>IF(DAY(MaiSo1)=1,MaiSo1+21,MaiSo1+28)</f>
        <v>42148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IF(DAY(MaiSo1)=1,MaiSo1+22,MaiSo1+29)</f>
        <v>42149</v>
      </c>
      <c r="D8" s="10">
        <f>IF(DAY(MaiSo1)=1,MaiSo1+23,MaiSo1+30)</f>
        <v>42150</v>
      </c>
      <c r="E8" s="10">
        <f>IF(DAY(MaiSo1)=1,MaiSo1+24,MaiSo1+31)</f>
        <v>42151</v>
      </c>
      <c r="F8" s="10">
        <f>IF(DAY(MaiSo1)=1,MaiSo1+25,MaiSo1+32)</f>
        <v>42152</v>
      </c>
      <c r="G8" s="10">
        <f>IF(DAY(MaiSo1)=1,MaiSo1+26,MaiSo1+33)</f>
        <v>42153</v>
      </c>
      <c r="H8" s="10">
        <f>IF(DAY(MaiSo1)=1,MaiSo1+27,MaiSo1+34)</f>
        <v>42154</v>
      </c>
      <c r="I8" s="10">
        <f>IF(DAY(MaiSo1)=1,MaiSo1+28,MaiSo1+35)</f>
        <v>42155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IF(DAY(MaiSo1)=1,MaiSo1+29,MaiSo1+36)</f>
        <v>42156</v>
      </c>
      <c r="D9" s="10">
        <f>IF(DAY(MaiSo1)=1,MaiSo1+30,MaiSo1+37)</f>
        <v>42157</v>
      </c>
      <c r="E9" s="10">
        <f>IF(DAY(MaiSo1)=1,MaiSo1+31,MaiSo1+38)</f>
        <v>42158</v>
      </c>
      <c r="F9" s="10">
        <f>IF(DAY(MaiSo1)=1,MaiSo1+32,MaiSo1+39)</f>
        <v>42159</v>
      </c>
      <c r="G9" s="10">
        <f>IF(DAY(MaiSo1)=1,MaiSo1+33,MaiSo1+40)</f>
        <v>42160</v>
      </c>
      <c r="H9" s="10">
        <f>IF(DAY(MaiSo1)=1,MaiSo1+34,MaiSo1+41)</f>
        <v>42161</v>
      </c>
      <c r="I9" s="10">
        <f>IF(DAY(MaiSo1)=1,MaiSo1+35,MaiSo1+42)</f>
        <v>42162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15</v>
      </c>
      <c r="F13" s="69"/>
      <c r="G13" s="67" t="s">
        <v>17</v>
      </c>
      <c r="H13" s="69"/>
      <c r="I13" s="67" t="s">
        <v>19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15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17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19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VLOOKUP(DAY(C4),HausaufgabenTage,1,FALSE)=DAY(C4)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  <pageSetUpPr fitToPage="1"/>
  </sheetPr>
  <dimension ref="A1:O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style="1" customWidth="1"/>
    <col min="2" max="2" width="13.7109375" style="1" customWidth="1"/>
    <col min="3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20</v>
      </c>
      <c r="L2" s="71">
        <v>2013</v>
      </c>
      <c r="M2" s="71"/>
      <c r="N2" s="79">
        <f>KalenderJahr</f>
        <v>2015</v>
      </c>
    </row>
    <row r="3" spans="1:14" ht="21" customHeight="1" x14ac:dyDescent="0.2">
      <c r="A3" s="4"/>
      <c r="B3" s="31" t="s">
        <v>31</v>
      </c>
      <c r="C3" s="2" t="s">
        <v>9</v>
      </c>
      <c r="D3" s="2" t="s">
        <v>35</v>
      </c>
      <c r="E3" s="2" t="s">
        <v>9</v>
      </c>
      <c r="F3" s="2" t="s">
        <v>35</v>
      </c>
      <c r="G3" s="2" t="s">
        <v>16</v>
      </c>
      <c r="H3" s="2" t="s">
        <v>18</v>
      </c>
      <c r="I3" s="2" t="s">
        <v>18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IF(DAY(JunSo1)=1,JunSo1-6,JunSo1+1)</f>
        <v>42156</v>
      </c>
      <c r="D4" s="10">
        <f>IF(DAY(JunSo1)=1,JunSo1-5,JunSo1+2)</f>
        <v>42157</v>
      </c>
      <c r="E4" s="10">
        <f>IF(DAY(JunSo1)=1,JunSo1-4,JunSo1+3)</f>
        <v>42158</v>
      </c>
      <c r="F4" s="10">
        <f>IF(DAY(JunSo1)=1,JunSo1-3,JunSo1+4)</f>
        <v>42159</v>
      </c>
      <c r="G4" s="10">
        <f>IF(DAY(JunSo1)=1,JunSo1-2,JunSo1+5)</f>
        <v>42160</v>
      </c>
      <c r="H4" s="10">
        <f>IF(DAY(JunSo1)=1,JunSo1-1,JunSo1+6)</f>
        <v>42161</v>
      </c>
      <c r="I4" s="10">
        <f>IF(DAY(JunSo1)=1,JunSo1,JunSo1+7)</f>
        <v>42162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IF(DAY(JunSo1)=1,JunSo1+1,JunSo1+8)</f>
        <v>42163</v>
      </c>
      <c r="D5" s="10">
        <f>IF(DAY(JunSo1)=1,JunSo1+2,JunSo1+9)</f>
        <v>42164</v>
      </c>
      <c r="E5" s="10">
        <f>IF(DAY(JunSo1)=1,JunSo1+3,JunSo1+10)</f>
        <v>42165</v>
      </c>
      <c r="F5" s="10">
        <f>IF(DAY(JunSo1)=1,JunSo1+4,JunSo1+11)</f>
        <v>42166</v>
      </c>
      <c r="G5" s="10">
        <f>IF(DAY(JunSo1)=1,JunSo1+5,JunSo1+12)</f>
        <v>42167</v>
      </c>
      <c r="H5" s="10">
        <f>IF(DAY(JunSo1)=1,JunSo1+6,JunSo1+13)</f>
        <v>42168</v>
      </c>
      <c r="I5" s="10">
        <f>IF(DAY(JunSo1)=1,JunSo1+7,JunSo1+14)</f>
        <v>42169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IF(DAY(JunSo1)=1,JunSo1+8,JunSo1+15)</f>
        <v>42170</v>
      </c>
      <c r="D6" s="10">
        <f>IF(DAY(JunSo1)=1,JunSo1+9,JunSo1+16)</f>
        <v>42171</v>
      </c>
      <c r="E6" s="10">
        <f>IF(DAY(JunSo1)=1,JunSo1+10,JunSo1+17)</f>
        <v>42172</v>
      </c>
      <c r="F6" s="10">
        <f>IF(DAY(JunSo1)=1,JunSo1+11,JunSo1+18)</f>
        <v>42173</v>
      </c>
      <c r="G6" s="10">
        <f>IF(DAY(JunSo1)=1,JunSo1+12,JunSo1+19)</f>
        <v>42174</v>
      </c>
      <c r="H6" s="10">
        <f>IF(DAY(JunSo1)=1,JunSo1+13,JunSo1+20)</f>
        <v>42175</v>
      </c>
      <c r="I6" s="10">
        <f>IF(DAY(JunSo1)=1,JunSo1+14,JunSo1+21)</f>
        <v>42176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IF(DAY(JunSo1)=1,JunSo1+15,JunSo1+22)</f>
        <v>42177</v>
      </c>
      <c r="D7" s="10">
        <f>IF(DAY(JunSo1)=1,JunSo1+16,JunSo1+23)</f>
        <v>42178</v>
      </c>
      <c r="E7" s="10">
        <f>IF(DAY(JunSo1)=1,JunSo1+17,JunSo1+24)</f>
        <v>42179</v>
      </c>
      <c r="F7" s="10">
        <f>IF(DAY(JunSo1)=1,JunSo1+18,JunSo1+25)</f>
        <v>42180</v>
      </c>
      <c r="G7" s="10">
        <f>IF(DAY(JunSo1)=1,JunSo1+19,JunSo1+26)</f>
        <v>42181</v>
      </c>
      <c r="H7" s="10">
        <f>IF(DAY(JunSo1)=1,JunSo1+20,JunSo1+27)</f>
        <v>42182</v>
      </c>
      <c r="I7" s="10">
        <f>IF(DAY(JunSo1)=1,JunSo1+21,JunSo1+28)</f>
        <v>42183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IF(DAY(JunSo1)=1,JunSo1+22,JunSo1+29)</f>
        <v>42184</v>
      </c>
      <c r="D8" s="10">
        <f>IF(DAY(JunSo1)=1,JunSo1+23,JunSo1+30)</f>
        <v>42185</v>
      </c>
      <c r="E8" s="10">
        <f>IF(DAY(JunSo1)=1,JunSo1+24,JunSo1+31)</f>
        <v>42186</v>
      </c>
      <c r="F8" s="10">
        <f>IF(DAY(JunSo1)=1,JunSo1+25,JunSo1+32)</f>
        <v>42187</v>
      </c>
      <c r="G8" s="10">
        <f>IF(DAY(JunSo1)=1,JunSo1+26,JunSo1+33)</f>
        <v>42188</v>
      </c>
      <c r="H8" s="10">
        <f>IF(DAY(JunSo1)=1,JunSo1+27,JunSo1+34)</f>
        <v>42189</v>
      </c>
      <c r="I8" s="10">
        <f>IF(DAY(JunSo1)=1,JunSo1+28,JunSo1+35)</f>
        <v>42190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IF(DAY(JunSo1)=1,JunSo1+29,JunSo1+36)</f>
        <v>42191</v>
      </c>
      <c r="D9" s="10">
        <f>IF(DAY(JunSo1)=1,JunSo1+30,JunSo1+37)</f>
        <v>42192</v>
      </c>
      <c r="E9" s="10">
        <f>IF(DAY(JunSo1)=1,JunSo1+31,JunSo1+38)</f>
        <v>42193</v>
      </c>
      <c r="F9" s="10">
        <f>IF(DAY(JunSo1)=1,JunSo1+32,JunSo1+39)</f>
        <v>42194</v>
      </c>
      <c r="G9" s="10">
        <f>IF(DAY(JunSo1)=1,JunSo1+33,JunSo1+40)</f>
        <v>42195</v>
      </c>
      <c r="H9" s="10">
        <f>IF(DAY(JunSo1)=1,JunSo1+34,JunSo1+41)</f>
        <v>42196</v>
      </c>
      <c r="I9" s="10">
        <f>IF(DAY(JunSo1)=1,JunSo1+35,JunSo1+42)</f>
        <v>42197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15</v>
      </c>
      <c r="F13" s="69"/>
      <c r="G13" s="67" t="s">
        <v>17</v>
      </c>
      <c r="H13" s="69"/>
      <c r="I13" s="67" t="s">
        <v>19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15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17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19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VLOOKUP(DAY(C4),HausaufgabenTage,1,FALSE)=DAY(C4)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  <pageSetUpPr fitToPage="1"/>
  </sheetPr>
  <dimension ref="A1:O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style="1" customWidth="1"/>
    <col min="2" max="2" width="13.7109375" style="1" customWidth="1"/>
    <col min="3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20</v>
      </c>
      <c r="L2" s="71">
        <v>2013</v>
      </c>
      <c r="M2" s="71"/>
      <c r="N2" s="79">
        <f>KalenderJahr</f>
        <v>2015</v>
      </c>
    </row>
    <row r="3" spans="1:14" ht="21" customHeight="1" x14ac:dyDescent="0.2">
      <c r="A3" s="4"/>
      <c r="B3" s="31" t="s">
        <v>32</v>
      </c>
      <c r="C3" s="2" t="s">
        <v>9</v>
      </c>
      <c r="D3" s="2" t="s">
        <v>35</v>
      </c>
      <c r="E3" s="2" t="s">
        <v>9</v>
      </c>
      <c r="F3" s="2" t="s">
        <v>35</v>
      </c>
      <c r="G3" s="2" t="s">
        <v>16</v>
      </c>
      <c r="H3" s="2" t="s">
        <v>18</v>
      </c>
      <c r="I3" s="2" t="s">
        <v>18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IF(DAY(JulSo1)=1,JulSo1-6,JulSo1+1)</f>
        <v>42184</v>
      </c>
      <c r="D4" s="10">
        <f>IF(DAY(JulSo1)=1,JulSo1-5,JulSo1+2)</f>
        <v>42185</v>
      </c>
      <c r="E4" s="10">
        <f>IF(DAY(JulSo1)=1,JulSo1-4,JulSo1+3)</f>
        <v>42186</v>
      </c>
      <c r="F4" s="10">
        <f>IF(DAY(JulSo1)=1,JulSo1-3,JulSo1+4)</f>
        <v>42187</v>
      </c>
      <c r="G4" s="10">
        <f>IF(DAY(JulSo1)=1,JulSo1-2,JulSo1+5)</f>
        <v>42188</v>
      </c>
      <c r="H4" s="10">
        <f>IF(DAY(JulSo1)=1,JulSo1-1,JulSo1+6)</f>
        <v>42189</v>
      </c>
      <c r="I4" s="10">
        <f>IF(DAY(JulSo1)=1,JulSo1,JulSo1+7)</f>
        <v>42190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IF(DAY(JulSo1)=1,JulSo1+1,JulSo1+8)</f>
        <v>42191</v>
      </c>
      <c r="D5" s="10">
        <f>IF(DAY(JulSo1)=1,JulSo1+2,JulSo1+9)</f>
        <v>42192</v>
      </c>
      <c r="E5" s="10">
        <f>IF(DAY(JulSo1)=1,JulSo1+3,JulSo1+10)</f>
        <v>42193</v>
      </c>
      <c r="F5" s="10">
        <f>IF(DAY(JulSo1)=1,JulSo1+4,JulSo1+11)</f>
        <v>42194</v>
      </c>
      <c r="G5" s="10">
        <f>IF(DAY(JulSo1)=1,JulSo1+5,JulSo1+12)</f>
        <v>42195</v>
      </c>
      <c r="H5" s="10">
        <f>IF(DAY(JulSo1)=1,JulSo1+6,JulSo1+13)</f>
        <v>42196</v>
      </c>
      <c r="I5" s="10">
        <f>IF(DAY(JulSo1)=1,JulSo1+7,JulSo1+14)</f>
        <v>42197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IF(DAY(JulSo1)=1,JulSo1+8,JulSo1+15)</f>
        <v>42198</v>
      </c>
      <c r="D6" s="10">
        <f>IF(DAY(JulSo1)=1,JulSo1+9,JulSo1+16)</f>
        <v>42199</v>
      </c>
      <c r="E6" s="10">
        <f>IF(DAY(JulSo1)=1,JulSo1+10,JulSo1+17)</f>
        <v>42200</v>
      </c>
      <c r="F6" s="10">
        <f>IF(DAY(JulSo1)=1,JulSo1+11,JulSo1+18)</f>
        <v>42201</v>
      </c>
      <c r="G6" s="10">
        <f>IF(DAY(JulSo1)=1,JulSo1+12,JulSo1+19)</f>
        <v>42202</v>
      </c>
      <c r="H6" s="10">
        <f>IF(DAY(JulSo1)=1,JulSo1+13,JulSo1+20)</f>
        <v>42203</v>
      </c>
      <c r="I6" s="10">
        <f>IF(DAY(JulSo1)=1,JulSo1+14,JulSo1+21)</f>
        <v>42204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IF(DAY(JulSo1)=1,JulSo1+15,JulSo1+22)</f>
        <v>42205</v>
      </c>
      <c r="D7" s="10">
        <f>IF(DAY(JulSo1)=1,JulSo1+16,JulSo1+23)</f>
        <v>42206</v>
      </c>
      <c r="E7" s="10">
        <f>IF(DAY(JulSo1)=1,JulSo1+17,JulSo1+24)</f>
        <v>42207</v>
      </c>
      <c r="F7" s="10">
        <f>IF(DAY(JulSo1)=1,JulSo1+18,JulSo1+25)</f>
        <v>42208</v>
      </c>
      <c r="G7" s="10">
        <f>IF(DAY(JulSo1)=1,JulSo1+19,JulSo1+26)</f>
        <v>42209</v>
      </c>
      <c r="H7" s="10">
        <f>IF(DAY(JulSo1)=1,JulSo1+20,JulSo1+27)</f>
        <v>42210</v>
      </c>
      <c r="I7" s="10">
        <f>IF(DAY(JulSo1)=1,JulSo1+21,JulSo1+28)</f>
        <v>42211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IF(DAY(JulSo1)=1,JulSo1+22,JulSo1+29)</f>
        <v>42212</v>
      </c>
      <c r="D8" s="10">
        <f>IF(DAY(JulSo1)=1,JulSo1+23,JulSo1+30)</f>
        <v>42213</v>
      </c>
      <c r="E8" s="10">
        <f>IF(DAY(JulSo1)=1,JulSo1+24,JulSo1+31)</f>
        <v>42214</v>
      </c>
      <c r="F8" s="10">
        <f>IF(DAY(JulSo1)=1,JulSo1+25,JulSo1+32)</f>
        <v>42215</v>
      </c>
      <c r="G8" s="10">
        <f>IF(DAY(JulSo1)=1,JulSo1+26,JulSo1+33)</f>
        <v>42216</v>
      </c>
      <c r="H8" s="10">
        <f>IF(DAY(JulSo1)=1,JulSo1+27,JulSo1+34)</f>
        <v>42217</v>
      </c>
      <c r="I8" s="10">
        <f>IF(DAY(JulSo1)=1,JulSo1+28,JulSo1+35)</f>
        <v>42218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IF(DAY(JulSo1)=1,JulSo1+29,JulSo1+36)</f>
        <v>42219</v>
      </c>
      <c r="D9" s="10">
        <f>IF(DAY(JulSo1)=1,JulSo1+30,JulSo1+37)</f>
        <v>42220</v>
      </c>
      <c r="E9" s="10">
        <f>IF(DAY(JulSo1)=1,JulSo1+31,JulSo1+38)</f>
        <v>42221</v>
      </c>
      <c r="F9" s="10">
        <f>IF(DAY(JulSo1)=1,JulSo1+32,JulSo1+39)</f>
        <v>42222</v>
      </c>
      <c r="G9" s="10">
        <f>IF(DAY(JulSo1)=1,JulSo1+33,JulSo1+40)</f>
        <v>42223</v>
      </c>
      <c r="H9" s="10">
        <f>IF(DAY(JulSo1)=1,JulSo1+34,JulSo1+41)</f>
        <v>42224</v>
      </c>
      <c r="I9" s="10">
        <f>IF(DAY(JulSo1)=1,JulSo1+35,JulSo1+42)</f>
        <v>42225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15</v>
      </c>
      <c r="F13" s="69"/>
      <c r="G13" s="67" t="s">
        <v>17</v>
      </c>
      <c r="H13" s="69"/>
      <c r="I13" s="67" t="s">
        <v>19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15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17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19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VLOOKUP(DAY(C4),HausaufgabenTage,1,FALSE)=DAY(C4)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  <pageSetUpPr fitToPage="1"/>
  </sheetPr>
  <dimension ref="A1:O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style="1" customWidth="1"/>
    <col min="2" max="2" width="13.7109375" style="1" customWidth="1"/>
    <col min="3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20</v>
      </c>
      <c r="L2" s="71">
        <v>2013</v>
      </c>
      <c r="M2" s="71"/>
      <c r="N2" s="79">
        <f>KalenderJahr</f>
        <v>2015</v>
      </c>
    </row>
    <row r="3" spans="1:14" ht="21" customHeight="1" x14ac:dyDescent="0.2">
      <c r="A3" s="4"/>
      <c r="B3" s="31" t="s">
        <v>33</v>
      </c>
      <c r="C3" s="2" t="s">
        <v>9</v>
      </c>
      <c r="D3" s="2" t="s">
        <v>35</v>
      </c>
      <c r="E3" s="2" t="s">
        <v>9</v>
      </c>
      <c r="F3" s="2" t="s">
        <v>35</v>
      </c>
      <c r="G3" s="2" t="s">
        <v>16</v>
      </c>
      <c r="H3" s="2" t="s">
        <v>18</v>
      </c>
      <c r="I3" s="2" t="s">
        <v>18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IF(DAY(AugSo1)=1,AugSo1-6,AugSo1+1)</f>
        <v>42212</v>
      </c>
      <c r="D4" s="10">
        <f>IF(DAY(AugSo1)=1,AugSo1-5,AugSo1+2)</f>
        <v>42213</v>
      </c>
      <c r="E4" s="10">
        <f>IF(DAY(AugSo1)=1,AugSo1-4,AugSo1+3)</f>
        <v>42214</v>
      </c>
      <c r="F4" s="10">
        <f>IF(DAY(AugSo1)=1,AugSo1-3,AugSo1+4)</f>
        <v>42215</v>
      </c>
      <c r="G4" s="10">
        <f>IF(DAY(AugSo1)=1,AugSo1-2,AugSo1+5)</f>
        <v>42216</v>
      </c>
      <c r="H4" s="10">
        <f>IF(DAY(AugSo1)=1,AugSo1-1,AugSo1+6)</f>
        <v>42217</v>
      </c>
      <c r="I4" s="10">
        <f>IF(DAY(AugSo1)=1,AugSo1,AugSo1+7)</f>
        <v>42218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IF(DAY(AugSo1)=1,AugSo1+1,AugSo1+8)</f>
        <v>42219</v>
      </c>
      <c r="D5" s="10">
        <f>IF(DAY(AugSo1)=1,AugSo1+2,AugSo1+9)</f>
        <v>42220</v>
      </c>
      <c r="E5" s="10">
        <f>IF(DAY(AugSo1)=1,AugSo1+3,AugSo1+10)</f>
        <v>42221</v>
      </c>
      <c r="F5" s="10">
        <f>IF(DAY(AugSo1)=1,AugSo1+4,AugSo1+11)</f>
        <v>42222</v>
      </c>
      <c r="G5" s="10">
        <f>IF(DAY(AugSo1)=1,AugSo1+5,AugSo1+12)</f>
        <v>42223</v>
      </c>
      <c r="H5" s="10">
        <f>IF(DAY(AugSo1)=1,AugSo1+6,AugSo1+13)</f>
        <v>42224</v>
      </c>
      <c r="I5" s="10">
        <f>IF(DAY(AugSo1)=1,AugSo1+7,AugSo1+14)</f>
        <v>42225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IF(DAY(AugSo1)=1,AugSo1+8,AugSo1+15)</f>
        <v>42226</v>
      </c>
      <c r="D6" s="10">
        <f>IF(DAY(AugSo1)=1,AugSo1+9,AugSo1+16)</f>
        <v>42227</v>
      </c>
      <c r="E6" s="10">
        <f>IF(DAY(AugSo1)=1,AugSo1+10,AugSo1+17)</f>
        <v>42228</v>
      </c>
      <c r="F6" s="10">
        <f>IF(DAY(AugSo1)=1,AugSo1+11,AugSo1+18)</f>
        <v>42229</v>
      </c>
      <c r="G6" s="10">
        <f>IF(DAY(AugSo1)=1,AugSo1+12,AugSo1+19)</f>
        <v>42230</v>
      </c>
      <c r="H6" s="10">
        <f>IF(DAY(AugSo1)=1,AugSo1+13,AugSo1+20)</f>
        <v>42231</v>
      </c>
      <c r="I6" s="10">
        <f>IF(DAY(AugSo1)=1,AugSo1+14,AugSo1+21)</f>
        <v>42232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IF(DAY(AugSo1)=1,AugSo1+15,AugSo1+22)</f>
        <v>42233</v>
      </c>
      <c r="D7" s="10">
        <f>IF(DAY(AugSo1)=1,AugSo1+16,AugSo1+23)</f>
        <v>42234</v>
      </c>
      <c r="E7" s="10">
        <f>IF(DAY(AugSo1)=1,AugSo1+17,AugSo1+24)</f>
        <v>42235</v>
      </c>
      <c r="F7" s="10">
        <f>IF(DAY(AugSo1)=1,AugSo1+18,AugSo1+25)</f>
        <v>42236</v>
      </c>
      <c r="G7" s="10">
        <f>IF(DAY(AugSo1)=1,AugSo1+19,AugSo1+26)</f>
        <v>42237</v>
      </c>
      <c r="H7" s="10">
        <f>IF(DAY(AugSo1)=1,AugSo1+20,AugSo1+27)</f>
        <v>42238</v>
      </c>
      <c r="I7" s="10">
        <f>IF(DAY(AugSo1)=1,AugSo1+21,AugSo1+28)</f>
        <v>42239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IF(DAY(AugSo1)=1,AugSo1+22,AugSo1+29)</f>
        <v>42240</v>
      </c>
      <c r="D8" s="10">
        <f>IF(DAY(AugSo1)=1,AugSo1+23,AugSo1+30)</f>
        <v>42241</v>
      </c>
      <c r="E8" s="10">
        <f>IF(DAY(AugSo1)=1,AugSo1+24,AugSo1+31)</f>
        <v>42242</v>
      </c>
      <c r="F8" s="10">
        <f>IF(DAY(AugSo1)=1,AugSo1+25,AugSo1+32)</f>
        <v>42243</v>
      </c>
      <c r="G8" s="10">
        <f>IF(DAY(AugSo1)=1,AugSo1+26,AugSo1+33)</f>
        <v>42244</v>
      </c>
      <c r="H8" s="10">
        <f>IF(DAY(AugSo1)=1,AugSo1+27,AugSo1+34)</f>
        <v>42245</v>
      </c>
      <c r="I8" s="10">
        <f>IF(DAY(AugSo1)=1,AugSo1+28,AugSo1+35)</f>
        <v>42246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IF(DAY(AugSo1)=1,AugSo1+29,AugSo1+36)</f>
        <v>42247</v>
      </c>
      <c r="D9" s="10">
        <f>IF(DAY(AugSo1)=1,AugSo1+30,AugSo1+37)</f>
        <v>42248</v>
      </c>
      <c r="E9" s="10">
        <f>IF(DAY(AugSo1)=1,AugSo1+31,AugSo1+38)</f>
        <v>42249</v>
      </c>
      <c r="F9" s="10">
        <f>IF(DAY(AugSo1)=1,AugSo1+32,AugSo1+39)</f>
        <v>42250</v>
      </c>
      <c r="G9" s="10">
        <f>IF(DAY(AugSo1)=1,AugSo1+33,AugSo1+40)</f>
        <v>42251</v>
      </c>
      <c r="H9" s="10">
        <f>IF(DAY(AugSo1)=1,AugSo1+34,AugSo1+41)</f>
        <v>42252</v>
      </c>
      <c r="I9" s="10">
        <f>IF(DAY(AugSo1)=1,AugSo1+35,AugSo1+42)</f>
        <v>42253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15</v>
      </c>
      <c r="F13" s="69"/>
      <c r="G13" s="67" t="s">
        <v>17</v>
      </c>
      <c r="H13" s="69"/>
      <c r="I13" s="67" t="s">
        <v>19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15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17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19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VLOOKUP(DAY(C4),HausaufgabenTage,1,FALSE)=DAY(C4)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  <pageSetUpPr fitToPage="1"/>
  </sheetPr>
  <dimension ref="A1:O33"/>
  <sheetViews>
    <sheetView showGridLines="0" zoomScaleNormal="100" zoomScalePageLayoutView="84" workbookViewId="0"/>
  </sheetViews>
  <sheetFormatPr baseColWidth="10" defaultColWidth="8.7109375" defaultRowHeight="16.5" customHeight="1" x14ac:dyDescent="0.2"/>
  <cols>
    <col min="1" max="1" width="2.28515625" style="1" customWidth="1"/>
    <col min="2" max="2" width="13.7109375" style="1" customWidth="1"/>
    <col min="3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20</v>
      </c>
      <c r="L2" s="71">
        <v>2013</v>
      </c>
      <c r="M2" s="71"/>
      <c r="N2" s="79">
        <f>KalenderJahr</f>
        <v>2015</v>
      </c>
    </row>
    <row r="3" spans="1:14" ht="21" customHeight="1" x14ac:dyDescent="0.2">
      <c r="A3" s="4"/>
      <c r="B3" s="31" t="s">
        <v>34</v>
      </c>
      <c r="C3" s="2" t="s">
        <v>9</v>
      </c>
      <c r="D3" s="2" t="s">
        <v>35</v>
      </c>
      <c r="E3" s="2" t="s">
        <v>9</v>
      </c>
      <c r="F3" s="2" t="s">
        <v>35</v>
      </c>
      <c r="G3" s="2" t="s">
        <v>16</v>
      </c>
      <c r="H3" s="2" t="s">
        <v>18</v>
      </c>
      <c r="I3" s="2" t="s">
        <v>18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IF(DAY(SepSo1)=1,SepSo1-6,SepSo1+1)</f>
        <v>42247</v>
      </c>
      <c r="D4" s="10">
        <f>IF(DAY(SepSo1)=1,SepSo1-5,SepSo1+2)</f>
        <v>42248</v>
      </c>
      <c r="E4" s="10">
        <f>IF(DAY(SepSo1)=1,SepSo1-4,SepSo1+3)</f>
        <v>42249</v>
      </c>
      <c r="F4" s="10">
        <f>IF(DAY(SepSo1)=1,SepSo1-3,SepSo1+4)</f>
        <v>42250</v>
      </c>
      <c r="G4" s="10">
        <f>IF(DAY(SepSo1)=1,SepSo1-2,SepSo1+5)</f>
        <v>42251</v>
      </c>
      <c r="H4" s="10">
        <f>IF(DAY(SepSo1)=1,SepSo1-1,SepSo1+6)</f>
        <v>42252</v>
      </c>
      <c r="I4" s="10">
        <f>IF(DAY(SepSo1)=1,SepSo1,SepSo1+7)</f>
        <v>42253</v>
      </c>
      <c r="J4" s="5"/>
      <c r="K4" s="74" t="s">
        <v>2</v>
      </c>
      <c r="L4" s="16"/>
      <c r="M4" s="75"/>
      <c r="N4" s="76"/>
    </row>
    <row r="5" spans="1:14" ht="18" customHeight="1" x14ac:dyDescent="0.2">
      <c r="A5" s="4"/>
      <c r="B5" s="28"/>
      <c r="C5" s="10">
        <f>IF(DAY(SepSo1)=1,SepSo1+1,SepSo1+8)</f>
        <v>42254</v>
      </c>
      <c r="D5" s="10">
        <f>IF(DAY(SepSo1)=1,SepSo1+2,SepSo1+9)</f>
        <v>42255</v>
      </c>
      <c r="E5" s="10">
        <f>IF(DAY(SepSo1)=1,SepSo1+3,SepSo1+10)</f>
        <v>42256</v>
      </c>
      <c r="F5" s="10">
        <f>IF(DAY(SepSo1)=1,SepSo1+4,SepSo1+11)</f>
        <v>42257</v>
      </c>
      <c r="G5" s="10">
        <f>IF(DAY(SepSo1)=1,SepSo1+5,SepSo1+12)</f>
        <v>42258</v>
      </c>
      <c r="H5" s="10">
        <f>IF(DAY(SepSo1)=1,SepSo1+6,SepSo1+13)</f>
        <v>42259</v>
      </c>
      <c r="I5" s="10">
        <f>IF(DAY(SepSo1)=1,SepSo1+7,SepSo1+14)</f>
        <v>42260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IF(DAY(SepSo1)=1,SepSo1+8,SepSo1+15)</f>
        <v>42261</v>
      </c>
      <c r="D6" s="10">
        <f>IF(DAY(SepSo1)=1,SepSo1+9,SepSo1+16)</f>
        <v>42262</v>
      </c>
      <c r="E6" s="10">
        <f>IF(DAY(SepSo1)=1,SepSo1+10,SepSo1+17)</f>
        <v>42263</v>
      </c>
      <c r="F6" s="10">
        <f>IF(DAY(SepSo1)=1,SepSo1+11,SepSo1+18)</f>
        <v>42264</v>
      </c>
      <c r="G6" s="10">
        <f>IF(DAY(SepSo1)=1,SepSo1+12,SepSo1+19)</f>
        <v>42265</v>
      </c>
      <c r="H6" s="10">
        <f>IF(DAY(SepSo1)=1,SepSo1+13,SepSo1+20)</f>
        <v>42266</v>
      </c>
      <c r="I6" s="10">
        <f>IF(DAY(SepSo1)=1,SepSo1+14,SepSo1+21)</f>
        <v>42267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IF(DAY(SepSo1)=1,SepSo1+15,SepSo1+22)</f>
        <v>42268</v>
      </c>
      <c r="D7" s="10">
        <f>IF(DAY(SepSo1)=1,SepSo1+16,SepSo1+23)</f>
        <v>42269</v>
      </c>
      <c r="E7" s="10">
        <f>IF(DAY(SepSo1)=1,SepSo1+17,SepSo1+24)</f>
        <v>42270</v>
      </c>
      <c r="F7" s="10">
        <f>IF(DAY(SepSo1)=1,SepSo1+18,SepSo1+25)</f>
        <v>42271</v>
      </c>
      <c r="G7" s="10">
        <f>IF(DAY(SepSo1)=1,SepSo1+19,SepSo1+26)</f>
        <v>42272</v>
      </c>
      <c r="H7" s="10">
        <f>IF(DAY(SepSo1)=1,SepSo1+20,SepSo1+27)</f>
        <v>42273</v>
      </c>
      <c r="I7" s="10">
        <f>IF(DAY(SepSo1)=1,SepSo1+21,SepSo1+28)</f>
        <v>42274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IF(DAY(SepSo1)=1,SepSo1+22,SepSo1+29)</f>
        <v>42275</v>
      </c>
      <c r="D8" s="10">
        <f>IF(DAY(SepSo1)=1,SepSo1+23,SepSo1+30)</f>
        <v>42276</v>
      </c>
      <c r="E8" s="10">
        <f>IF(DAY(SepSo1)=1,SepSo1+24,SepSo1+31)</f>
        <v>42277</v>
      </c>
      <c r="F8" s="10">
        <f>IF(DAY(SepSo1)=1,SepSo1+25,SepSo1+32)</f>
        <v>42278</v>
      </c>
      <c r="G8" s="10">
        <f>IF(DAY(SepSo1)=1,SepSo1+26,SepSo1+33)</f>
        <v>42279</v>
      </c>
      <c r="H8" s="10">
        <f>IF(DAY(SepSo1)=1,SepSo1+27,SepSo1+34)</f>
        <v>42280</v>
      </c>
      <c r="I8" s="10">
        <f>IF(DAY(SepSo1)=1,SepSo1+28,SepSo1+35)</f>
        <v>42281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IF(DAY(SepSo1)=1,SepSo1+29,SepSo1+36)</f>
        <v>42282</v>
      </c>
      <c r="D9" s="10">
        <f>IF(DAY(SepSo1)=1,SepSo1+30,SepSo1+37)</f>
        <v>42283</v>
      </c>
      <c r="E9" s="10">
        <f>IF(DAY(SepSo1)=1,SepSo1+31,SepSo1+38)</f>
        <v>42284</v>
      </c>
      <c r="F9" s="10">
        <f>IF(DAY(SepSo1)=1,SepSo1+32,SepSo1+39)</f>
        <v>42285</v>
      </c>
      <c r="G9" s="10">
        <f>IF(DAY(SepSo1)=1,SepSo1+33,SepSo1+40)</f>
        <v>42286</v>
      </c>
      <c r="H9" s="10">
        <f>IF(DAY(SepSo1)=1,SepSo1+34,SepSo1+41)</f>
        <v>42287</v>
      </c>
      <c r="I9" s="10">
        <f>IF(DAY(SepSo1)=1,SepSo1+35,SepSo1+42)</f>
        <v>42288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10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2</v>
      </c>
      <c r="C13" s="67" t="s">
        <v>10</v>
      </c>
      <c r="D13" s="69"/>
      <c r="E13" s="67" t="s">
        <v>15</v>
      </c>
      <c r="F13" s="69"/>
      <c r="G13" s="67" t="s">
        <v>17</v>
      </c>
      <c r="H13" s="69"/>
      <c r="I13" s="67" t="s">
        <v>19</v>
      </c>
      <c r="J13" s="68"/>
      <c r="K13" s="11"/>
      <c r="L13" s="17"/>
      <c r="M13" s="36"/>
      <c r="N13" s="37"/>
    </row>
    <row r="14" spans="1:14" ht="18" customHeight="1" x14ac:dyDescent="0.2">
      <c r="B14" s="8" t="s">
        <v>3</v>
      </c>
      <c r="C14" s="44"/>
      <c r="D14" s="45"/>
      <c r="E14" s="44" t="s">
        <v>3</v>
      </c>
      <c r="F14" s="45"/>
      <c r="G14" s="44"/>
      <c r="H14" s="45"/>
      <c r="I14" s="44" t="s">
        <v>3</v>
      </c>
      <c r="J14" s="59"/>
      <c r="K14" s="11"/>
      <c r="L14" s="17"/>
      <c r="M14" s="36"/>
      <c r="N14" s="37"/>
    </row>
    <row r="15" spans="1:14" ht="18" customHeight="1" x14ac:dyDescent="0.2">
      <c r="B15" s="6" t="s">
        <v>4</v>
      </c>
      <c r="C15" s="46"/>
      <c r="D15" s="47"/>
      <c r="E15" s="46" t="s">
        <v>4</v>
      </c>
      <c r="F15" s="47"/>
      <c r="G15" s="46"/>
      <c r="H15" s="47"/>
      <c r="I15" s="57" t="s">
        <v>4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11</v>
      </c>
      <c r="D16" s="45"/>
      <c r="E16" s="44"/>
      <c r="F16" s="45"/>
      <c r="G16" s="44" t="s">
        <v>11</v>
      </c>
      <c r="H16" s="45"/>
      <c r="I16" s="53"/>
      <c r="J16" s="54"/>
      <c r="K16" s="65" t="s">
        <v>15</v>
      </c>
      <c r="L16" s="16"/>
      <c r="M16" s="42"/>
      <c r="N16" s="43"/>
    </row>
    <row r="17" spans="2:14" ht="18" customHeight="1" x14ac:dyDescent="0.2">
      <c r="B17" s="6"/>
      <c r="C17" s="46" t="s">
        <v>12</v>
      </c>
      <c r="D17" s="47"/>
      <c r="E17" s="46"/>
      <c r="F17" s="47"/>
      <c r="G17" s="46" t="s">
        <v>12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5</v>
      </c>
      <c r="C18" s="62"/>
      <c r="D18" s="63"/>
      <c r="E18" s="62" t="s">
        <v>5</v>
      </c>
      <c r="F18" s="63"/>
      <c r="G18" s="62"/>
      <c r="H18" s="63"/>
      <c r="I18" s="62" t="s">
        <v>5</v>
      </c>
      <c r="J18" s="64"/>
      <c r="K18" s="66"/>
      <c r="L18" s="17"/>
      <c r="M18" s="36"/>
      <c r="N18" s="37"/>
    </row>
    <row r="19" spans="2:14" ht="18" customHeight="1" x14ac:dyDescent="0.2">
      <c r="B19" s="6" t="s">
        <v>6</v>
      </c>
      <c r="C19" s="46"/>
      <c r="D19" s="47"/>
      <c r="E19" s="46" t="s">
        <v>6</v>
      </c>
      <c r="F19" s="47"/>
      <c r="G19" s="46"/>
      <c r="H19" s="47"/>
      <c r="I19" s="57" t="s">
        <v>6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17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7</v>
      </c>
      <c r="C26" s="44"/>
      <c r="D26" s="45"/>
      <c r="E26" s="44" t="s">
        <v>7</v>
      </c>
      <c r="F26" s="45"/>
      <c r="G26" s="44"/>
      <c r="H26" s="45"/>
      <c r="I26" s="44" t="s">
        <v>7</v>
      </c>
      <c r="J26" s="59"/>
      <c r="K26" s="11"/>
      <c r="L26" s="17"/>
      <c r="M26" s="36"/>
      <c r="N26" s="37"/>
    </row>
    <row r="27" spans="2:14" ht="18" customHeight="1" x14ac:dyDescent="0.2">
      <c r="B27" s="6" t="s">
        <v>8</v>
      </c>
      <c r="C27" s="46"/>
      <c r="D27" s="47"/>
      <c r="E27" s="46" t="s">
        <v>8</v>
      </c>
      <c r="F27" s="47"/>
      <c r="G27" s="46"/>
      <c r="H27" s="47"/>
      <c r="I27" s="57" t="s">
        <v>8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19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13</v>
      </c>
      <c r="D30" s="45"/>
      <c r="E30" s="44"/>
      <c r="F30" s="45"/>
      <c r="G30" s="44" t="s">
        <v>13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14</v>
      </c>
      <c r="D31" s="47"/>
      <c r="E31" s="46"/>
      <c r="F31" s="47"/>
      <c r="G31" s="46" t="s">
        <v>14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VLOOKUP(DAY(C4),HausaufgabenTage,1,FALSE)=DAY(C4)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37</vt:i4>
      </vt:variant>
    </vt:vector>
  </HeadingPairs>
  <TitlesOfParts>
    <vt:vector size="49" baseType="lpstr">
      <vt:lpstr>Jan</vt:lpstr>
      <vt:lpstr>Feb</vt:lpstr>
      <vt:lpstr>Mrz</vt:lpstr>
      <vt:lpstr>Apr</vt:lpstr>
      <vt:lpstr>Mai</vt:lpstr>
      <vt:lpstr>Jun</vt:lpstr>
      <vt:lpstr>Jul</vt:lpstr>
      <vt:lpstr>Aug</vt:lpstr>
      <vt:lpstr>Sep</vt:lpstr>
      <vt:lpstr>Okt</vt:lpstr>
      <vt:lpstr>Nov</vt:lpstr>
      <vt:lpstr>Dez</vt:lpstr>
      <vt:lpstr>Apr!Druckbereich</vt:lpstr>
      <vt:lpstr>Aug!Druckbereich</vt:lpstr>
      <vt:lpstr>Dez!Druckbereich</vt:lpstr>
      <vt:lpstr>Feb!Druckbereich</vt:lpstr>
      <vt:lpstr>Jan!Druckbereich</vt:lpstr>
      <vt:lpstr>Jul!Druckbereich</vt:lpstr>
      <vt:lpstr>Jun!Druckbereich</vt:lpstr>
      <vt:lpstr>Mai!Druckbereich</vt:lpstr>
      <vt:lpstr>Mrz!Druckbereich</vt:lpstr>
      <vt:lpstr>Nov!Druckbereich</vt:lpstr>
      <vt:lpstr>Okt!Druckbereich</vt:lpstr>
      <vt:lpstr>Sep!Druckbereich</vt:lpstr>
      <vt:lpstr>Apr!HausaufgabenTage</vt:lpstr>
      <vt:lpstr>Aug!HausaufgabenTage</vt:lpstr>
      <vt:lpstr>Dez!HausaufgabenTage</vt:lpstr>
      <vt:lpstr>Feb!HausaufgabenTage</vt:lpstr>
      <vt:lpstr>Jul!HausaufgabenTage</vt:lpstr>
      <vt:lpstr>Jun!HausaufgabenTage</vt:lpstr>
      <vt:lpstr>Mai!HausaufgabenTage</vt:lpstr>
      <vt:lpstr>Mrz!HausaufgabenTage</vt:lpstr>
      <vt:lpstr>Nov!HausaufgabenTage</vt:lpstr>
      <vt:lpstr>Okt!HausaufgabenTage</vt:lpstr>
      <vt:lpstr>Sep!HausaufgabenTage</vt:lpstr>
      <vt:lpstr>HausaufgabenTage</vt:lpstr>
      <vt:lpstr>KalenderJahr</vt:lpstr>
      <vt:lpstr>Apr!WichtigeDatenTabelle</vt:lpstr>
      <vt:lpstr>Aug!WichtigeDatenTabelle</vt:lpstr>
      <vt:lpstr>Dez!WichtigeDatenTabelle</vt:lpstr>
      <vt:lpstr>Feb!WichtigeDatenTabelle</vt:lpstr>
      <vt:lpstr>Jul!WichtigeDatenTabelle</vt:lpstr>
      <vt:lpstr>Jun!WichtigeDatenTabelle</vt:lpstr>
      <vt:lpstr>Mai!WichtigeDatenTabelle</vt:lpstr>
      <vt:lpstr>Mrz!WichtigeDatenTabelle</vt:lpstr>
      <vt:lpstr>Nov!WichtigeDatenTabelle</vt:lpstr>
      <vt:lpstr>Okt!WichtigeDatenTabelle</vt:lpstr>
      <vt:lpstr>Sep!WichtigeDatenTabelle</vt:lpstr>
      <vt:lpstr>WichtigeDatenTabelle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2013-11-22T23:21:45Z</dcterms:created>
  <dcterms:modified xsi:type="dcterms:W3CDTF">2015-02-03T09:07:17Z</dcterms:modified>
</cp:coreProperties>
</file>