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de-DE\"/>
    </mc:Choice>
  </mc:AlternateContent>
  <xr:revisionPtr revIDLastSave="0" documentId="13_ncr:1_{F64AD498-A2DE-446F-BC09-BA139DE9EA8F}" xr6:coauthVersionLast="45" xr6:coauthVersionMax="45" xr10:uidLastSave="{00000000-0000-0000-0000-000000000000}"/>
  <bookViews>
    <workbookView xWindow="-120" yWindow="-120" windowWidth="28920" windowHeight="16110" tabRatio="741" xr2:uid="{00000000-000D-0000-FFFF-FFFF00000000}"/>
  </bookViews>
  <sheets>
    <sheet name="Jan" sheetId="1" r:id="rId1"/>
    <sheet name="Feb" sheetId="6" r:id="rId2"/>
    <sheet name="Mrz" sheetId="7" r:id="rId3"/>
    <sheet name="Apr" sheetId="8" r:id="rId4"/>
    <sheet name="Mai" sheetId="9" r:id="rId5"/>
    <sheet name="Jun" sheetId="10" r:id="rId6"/>
    <sheet name="Jul" sheetId="11" r:id="rId7"/>
    <sheet name="Aug" sheetId="12" r:id="rId8"/>
    <sheet name="Sep" sheetId="13" r:id="rId9"/>
    <sheet name="Okt" sheetId="14" r:id="rId10"/>
    <sheet name="Nov" sheetId="15" r:id="rId11"/>
    <sheet name="Dez" sheetId="16" r:id="rId12"/>
  </sheets>
  <definedNames>
    <definedName name="AprSo1">DATE(KalenderJahr,4,1)-WEEKDAY(DATE(KalenderJahr,4,1))+1</definedName>
    <definedName name="AugSo1">DATE(KalenderJahr,8,1)-WEEKDAY(DATE(KalenderJahr,8,1))+1</definedName>
    <definedName name="DezSo1">DATE(KalenderJahr,12,1)-WEEKDAY(DATE(KalenderJahr,12,1))+1</definedName>
    <definedName name="_xlnm.Print_Area" localSheetId="3">Apr!$A$1:$N$33</definedName>
    <definedName name="_xlnm.Print_Area" localSheetId="7">Aug!$A$1:$N$33</definedName>
    <definedName name="_xlnm.Print_Area" localSheetId="11">Dez!$A$1:$N$33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4">Mai!$A$1:$N$33</definedName>
    <definedName name="_xlnm.Print_Area" localSheetId="2">Mrz!$A$1:$N$33</definedName>
    <definedName name="_xlnm.Print_Area" localSheetId="10">Nov!$A$1:$N$33</definedName>
    <definedName name="_xlnm.Print_Area" localSheetId="9">Okt!$A$1:$N$33</definedName>
    <definedName name="_xlnm.Print_Area" localSheetId="8">Sep!$A$1:$N$33</definedName>
    <definedName name="FebSo1">DATE(KalenderJahr,2,1)-WEEKDAY(DATE(KalenderJahr,2,1))+1</definedName>
    <definedName name="HausaufgabenTage" localSheetId="3">Apr!$L$4:$L$33</definedName>
    <definedName name="HausaufgabenTage" localSheetId="7">Aug!$L$4:$L$33</definedName>
    <definedName name="HausaufgabenTage" localSheetId="11">Dez!$L$4:$L$33</definedName>
    <definedName name="HausaufgabenTage" localSheetId="1">Feb!$L$4:$L$33</definedName>
    <definedName name="HausaufgabenTage" localSheetId="6">Jul!$L$4:$L$33</definedName>
    <definedName name="HausaufgabenTage" localSheetId="5">Jun!$L$4:$L$33</definedName>
    <definedName name="HausaufgabenTage" localSheetId="4">Mai!$L$4:$L$33</definedName>
    <definedName name="HausaufgabenTage" localSheetId="2">Mrz!$L$4:$L$33</definedName>
    <definedName name="HausaufgabenTage" localSheetId="10">Nov!$L$4:$L$33</definedName>
    <definedName name="HausaufgabenTage" localSheetId="9">Okt!$L$4:$L$33</definedName>
    <definedName name="HausaufgabenTage" localSheetId="8">Sep!$L$4:$L$33</definedName>
    <definedName name="HausaufgabenTage">Jan!$L$4:$L$33</definedName>
    <definedName name="JanSo1">DATE(KalenderJahr,1,1)-WEEKDAY(DATE(KalenderJahr,1,1))+1</definedName>
    <definedName name="JulSo1">DATE(KalenderJahr,7,1)-WEEKDAY(DATE(KalenderJahr,7,1))+1</definedName>
    <definedName name="JunSo1">DATE(KalenderJahr,6,1)-WEEKDAY(DATE(KalenderJahr,6,1))+1</definedName>
    <definedName name="KalenderJahr">Jan!$N$2</definedName>
    <definedName name="MaiSo1">DATE(KalenderJahr,5,1)-WEEKDAY(DATE(KalenderJahr,5,1))+1</definedName>
    <definedName name="MrzSo1">DATE(KalenderJahr,3,1)-WEEKDAY(DATE(KalenderJahr,3,1))+1</definedName>
    <definedName name="NovSo1">DATE(KalenderJahr,11,1)-WEEKDAY(DATE(KalenderJahr,11,1))+1</definedName>
    <definedName name="OktSo1">DATE(KalenderJahr,10,1)-WEEKDAY(DATE(KalenderJahr,10,1))+1</definedName>
    <definedName name="SepSo1">DATE(KalenderJahr,9,1)-WEEKDAY(DATE(KalenderJahr,9,1))+1</definedName>
    <definedName name="WichtigeDatenTabelle" localSheetId="3">Apr!$L$4:$M$8</definedName>
    <definedName name="WichtigeDatenTabelle" localSheetId="7">Aug!$L$4:$M$8</definedName>
    <definedName name="WichtigeDatenTabelle" localSheetId="11">Dez!$L$4:$M$8</definedName>
    <definedName name="WichtigeDatenTabelle" localSheetId="1">Feb!$L$4:$M$8</definedName>
    <definedName name="WichtigeDatenTabelle" localSheetId="6">Jul!$L$4:$M$8</definedName>
    <definedName name="WichtigeDatenTabelle" localSheetId="5">Jun!$L$4:$M$8</definedName>
    <definedName name="WichtigeDatenTabelle" localSheetId="4">Mai!$L$4:$M$8</definedName>
    <definedName name="WichtigeDatenTabelle" localSheetId="2">Mrz!$L$4:$M$8</definedName>
    <definedName name="WichtigeDatenTabelle" localSheetId="10">Nov!$L$4:$M$8</definedName>
    <definedName name="WichtigeDatenTabelle" localSheetId="9">Okt!$L$4:$M$8</definedName>
    <definedName name="WichtigeDatenTabelle" localSheetId="8">Sep!$L$4:$M$8</definedName>
    <definedName name="WichtigeDatenTabelle">Jan!$L$4:$M$8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<sst xmlns="http://schemas.openxmlformats.org/spreadsheetml/2006/main" count="555" uniqueCount="37">
  <si>
    <t>JAN</t>
  </si>
  <si>
    <t>WOCHENPLAN</t>
  </si>
  <si>
    <t>MO</t>
  </si>
  <si>
    <t>8:00</t>
  </si>
  <si>
    <t>Französisch</t>
  </si>
  <si>
    <t>10:00</t>
  </si>
  <si>
    <t>Mathe</t>
  </si>
  <si>
    <t>14:00</t>
  </si>
  <si>
    <t>Englisch</t>
  </si>
  <si>
    <t>M</t>
  </si>
  <si>
    <t>DI</t>
  </si>
  <si>
    <t>9:00</t>
  </si>
  <si>
    <t>Kunstgeschichte</t>
  </si>
  <si>
    <t>16:00</t>
  </si>
  <si>
    <t>Informatik</t>
  </si>
  <si>
    <t>T</t>
  </si>
  <si>
    <t>W</t>
  </si>
  <si>
    <t>MI</t>
  </si>
  <si>
    <t>F</t>
  </si>
  <si>
    <t>DO</t>
  </si>
  <si>
    <t>S</t>
  </si>
  <si>
    <t>FR</t>
  </si>
  <si>
    <t>HAUSAUFGABEN</t>
  </si>
  <si>
    <t>Französisch: Erster schriftlicher Entwurf fällig</t>
  </si>
  <si>
    <t>Kunstgeschichte: Test</t>
  </si>
  <si>
    <t>&lt; Geben Sie das Kalenderjahr in N2 ein.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</si>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</sst>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27" xfId="0" applyNumberFormat="1" applyFont="1" applyFill="1" applyBorder="1" applyAlignment="1">
      <alignment horizontal="left" indent="1"/>
    </xf>
    <xf numFmtId="49" fontId="10" fillId="3" borderId="15" xfId="0" applyNumberFormat="1" applyFont="1" applyFill="1" applyBorder="1" applyAlignment="1">
      <alignment horizontal="left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14" xfId="0" applyFont="1" applyFill="1" applyBorder="1" applyAlignment="1">
      <alignment horizontal="left" vertical="top" indent="1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 wrapText="1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7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6" builtinId="3" customBuiltin="1"/>
    <cellStyle name="Neutral" xfId="13" builtinId="28" customBuiltin="1"/>
    <cellStyle name="Notiz" xfId="20" builtinId="10" customBuiltin="1"/>
    <cellStyle name="Prozent" xfId="10" builtinId="5" customBuiltin="1"/>
    <cellStyle name="Schlecht" xfId="12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7" builtinId="24" customBuiltin="1"/>
    <cellStyle name="Währung" xfId="8" builtinId="4" customBuiltin="1"/>
    <cellStyle name="Währung [0]" xfId="9" builtinId="7" customBuiltin="1"/>
    <cellStyle name="Warnender Text" xfId="19" builtinId="11" customBuiltin="1"/>
    <cellStyle name="Zelle überprüfen" xfId="18" builtinId="23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ellenFormatHell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ellenFormatHell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8.2851562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47">
        <v>2020</v>
      </c>
      <c r="P2" s="65" t="s">
        <v>25</v>
      </c>
    </row>
    <row r="3" spans="1:16" ht="21" customHeight="1" x14ac:dyDescent="0.2">
      <c r="A3" s="3"/>
      <c r="B3" s="64" t="s">
        <v>0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48"/>
      <c r="P3" s="65"/>
    </row>
    <row r="4" spans="1:16" ht="18" customHeight="1" x14ac:dyDescent="0.2">
      <c r="A4" s="3"/>
      <c r="B4" s="64"/>
      <c r="C4" s="76">
        <f>IF(DAY(JanSo1)=1,JanSo1-6,JanSo1+1)</f>
        <v>43829</v>
      </c>
      <c r="D4" s="76">
        <f>IF(DAY(JanSo1)=1,JanSo1-5,JanSo1+2)</f>
        <v>43830</v>
      </c>
      <c r="E4" s="76">
        <f>IF(DAY(JanSo1)=1,JanSo1-4,JanSo1+3)</f>
        <v>43831</v>
      </c>
      <c r="F4" s="76">
        <f>IF(DAY(JanSo1)=1,JanSo1-3,JanSo1+4)</f>
        <v>43832</v>
      </c>
      <c r="G4" s="76">
        <f>IF(DAY(JanSo1)=1,JanSo1-2,JanSo1+5)</f>
        <v>43833</v>
      </c>
      <c r="H4" s="76">
        <f>IF(DAY(JanSo1)=1,JanSo1-1,JanSo1+6)</f>
        <v>43834</v>
      </c>
      <c r="I4" s="76">
        <f>IF(DAY(JanSo1)=1,JanSo1,JanSo1+7)</f>
        <v>43835</v>
      </c>
      <c r="J4" s="4"/>
      <c r="K4" s="44" t="s">
        <v>2</v>
      </c>
      <c r="L4" s="13">
        <v>4</v>
      </c>
      <c r="M4" s="45" t="s">
        <v>23</v>
      </c>
      <c r="N4" s="46"/>
      <c r="P4" s="20"/>
    </row>
    <row r="5" spans="1:16" ht="18" customHeight="1" x14ac:dyDescent="0.2">
      <c r="A5" s="3"/>
      <c r="B5" s="21"/>
      <c r="C5" s="76">
        <f>IF(DAY(JanSo1)=1,JanSo1+1,JanSo1+8)</f>
        <v>43836</v>
      </c>
      <c r="D5" s="76">
        <f>IF(DAY(JanSo1)=1,JanSo1+2,JanSo1+9)</f>
        <v>43837</v>
      </c>
      <c r="E5" s="76">
        <f>IF(DAY(JanSo1)=1,JanSo1+3,JanSo1+10)</f>
        <v>43838</v>
      </c>
      <c r="F5" s="76">
        <f>IF(DAY(JanSo1)=1,JanSo1+4,JanSo1+11)</f>
        <v>43839</v>
      </c>
      <c r="G5" s="76">
        <f>IF(DAY(JanSo1)=1,JanSo1+5,JanSo1+12)</f>
        <v>43840</v>
      </c>
      <c r="H5" s="76">
        <f>IF(DAY(JanSo1)=1,JanSo1+6,JanSo1+13)</f>
        <v>43841</v>
      </c>
      <c r="I5" s="76">
        <f>IF(DAY(JanSo1)=1,JanSo1+7,JanSo1+14)</f>
        <v>43842</v>
      </c>
      <c r="J5" s="4"/>
      <c r="K5" s="30"/>
      <c r="L5" s="14"/>
      <c r="M5" s="31"/>
      <c r="N5" s="32"/>
      <c r="P5" s="20"/>
    </row>
    <row r="6" spans="1:16" ht="18" customHeight="1" x14ac:dyDescent="0.2">
      <c r="A6" s="3"/>
      <c r="B6" s="21"/>
      <c r="C6" s="76">
        <f>IF(DAY(JanSo1)=1,JanSo1+8,JanSo1+15)</f>
        <v>43843</v>
      </c>
      <c r="D6" s="76">
        <f>IF(DAY(JanSo1)=1,JanSo1+9,JanSo1+16)</f>
        <v>43844</v>
      </c>
      <c r="E6" s="76">
        <f>IF(DAY(JanSo1)=1,JanSo1+10,JanSo1+17)</f>
        <v>43845</v>
      </c>
      <c r="F6" s="76">
        <f>IF(DAY(JanSo1)=1,JanSo1+11,JanSo1+18)</f>
        <v>43846</v>
      </c>
      <c r="G6" s="76">
        <f>IF(DAY(JanSo1)=1,JanSo1+12,JanSo1+19)</f>
        <v>43847</v>
      </c>
      <c r="H6" s="76">
        <f>IF(DAY(JanSo1)=1,JanSo1+13,JanSo1+20)</f>
        <v>43848</v>
      </c>
      <c r="I6" s="76">
        <f>IF(DAY(JanSo1)=1,JanSo1+14,JanSo1+21)</f>
        <v>43849</v>
      </c>
      <c r="J6" s="4"/>
      <c r="K6" s="30"/>
      <c r="L6" s="14"/>
      <c r="M6" s="31"/>
      <c r="N6" s="32"/>
    </row>
    <row r="7" spans="1:16" ht="18" customHeight="1" x14ac:dyDescent="0.2">
      <c r="A7" s="3"/>
      <c r="B7" s="21"/>
      <c r="C7" s="76">
        <f>IF(DAY(JanSo1)=1,JanSo1+15,JanSo1+22)</f>
        <v>43850</v>
      </c>
      <c r="D7" s="76">
        <f>IF(DAY(JanSo1)=1,JanSo1+16,JanSo1+23)</f>
        <v>43851</v>
      </c>
      <c r="E7" s="76">
        <f>IF(DAY(JanSo1)=1,JanSo1+17,JanSo1+24)</f>
        <v>43852</v>
      </c>
      <c r="F7" s="76">
        <f>IF(DAY(JanSo1)=1,JanSo1+18,JanSo1+25)</f>
        <v>43853</v>
      </c>
      <c r="G7" s="76">
        <f>IF(DAY(JanSo1)=1,JanSo1+19,JanSo1+26)</f>
        <v>43854</v>
      </c>
      <c r="H7" s="76">
        <f>IF(DAY(JanSo1)=1,JanSo1+20,JanSo1+27)</f>
        <v>43855</v>
      </c>
      <c r="I7" s="76">
        <f>IF(DAY(JanSo1)=1,JanSo1+21,JanSo1+28)</f>
        <v>43856</v>
      </c>
      <c r="J7" s="4"/>
      <c r="K7" s="9"/>
      <c r="L7" s="14"/>
      <c r="M7" s="31"/>
      <c r="N7" s="32"/>
    </row>
    <row r="8" spans="1:16" ht="18.75" customHeight="1" x14ac:dyDescent="0.2">
      <c r="A8" s="3"/>
      <c r="B8" s="21"/>
      <c r="C8" s="76">
        <f>IF(DAY(JanSo1)=1,JanSo1+22,JanSo1+29)</f>
        <v>43857</v>
      </c>
      <c r="D8" s="76">
        <f>IF(DAY(JanSo1)=1,JanSo1+23,JanSo1+30)</f>
        <v>43858</v>
      </c>
      <c r="E8" s="76">
        <f>IF(DAY(JanSo1)=1,JanSo1+24,JanSo1+31)</f>
        <v>43859</v>
      </c>
      <c r="F8" s="76">
        <f>IF(DAY(JanSo1)=1,JanSo1+25,JanSo1+32)</f>
        <v>43860</v>
      </c>
      <c r="G8" s="76">
        <f>IF(DAY(JanSo1)=1,JanSo1+26,JanSo1+33)</f>
        <v>43861</v>
      </c>
      <c r="H8" s="76">
        <f>IF(DAY(JanSo1)=1,JanSo1+27,JanSo1+34)</f>
        <v>43862</v>
      </c>
      <c r="I8" s="76">
        <f>IF(DAY(JanSo1)=1,JanSo1+28,JanSo1+35)</f>
        <v>43863</v>
      </c>
      <c r="J8" s="4"/>
      <c r="K8" s="9"/>
      <c r="L8" s="14"/>
      <c r="M8" s="31"/>
      <c r="N8" s="32"/>
    </row>
    <row r="9" spans="1:16" ht="18" customHeight="1" x14ac:dyDescent="0.2">
      <c r="A9" s="3"/>
      <c r="B9" s="21"/>
      <c r="C9" s="76">
        <f>IF(DAY(JanSo1)=1,JanSo1+29,JanSo1+36)</f>
        <v>43864</v>
      </c>
      <c r="D9" s="76">
        <f>IF(DAY(JanSo1)=1,JanSo1+30,JanSo1+37)</f>
        <v>43865</v>
      </c>
      <c r="E9" s="76">
        <f>IF(DAY(JanSo1)=1,JanSo1+31,JanSo1+38)</f>
        <v>43866</v>
      </c>
      <c r="F9" s="76">
        <f>IF(DAY(JanSo1)=1,JanSo1+32,JanSo1+39)</f>
        <v>43867</v>
      </c>
      <c r="G9" s="76">
        <f>IF(DAY(JanSo1)=1,JanSo1+33,JanSo1+40)</f>
        <v>43868</v>
      </c>
      <c r="H9" s="76">
        <f>IF(DAY(JanSo1)=1,JanSo1+34,JanSo1+41)</f>
        <v>43869</v>
      </c>
      <c r="I9" s="76">
        <f>IF(DAY(JanSo1)=1,JanSo1+35,JanSo1+42)</f>
        <v>43870</v>
      </c>
      <c r="J9" s="4"/>
      <c r="K9" s="10"/>
      <c r="L9" s="15"/>
      <c r="M9" s="33"/>
      <c r="N9" s="34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>
        <v>19</v>
      </c>
      <c r="M10" s="35" t="s">
        <v>24</v>
      </c>
      <c r="N10" s="36"/>
    </row>
    <row r="11" spans="1:16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6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6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6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6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6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VLOOKUP(DAY(C4),HausaufgabenTage,1,FALSE)=DAY(C4)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Ungültiges Jahr" error="Geben Sie ein Jahr zwischen 1900 und 9999 ein, oder suchen Sie das Jahr mithilfe der Scrollleiste." sqref="N2:N3" xr:uid="{00000000-0002-0000-0000-000000000000}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34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IF(DAY(OktSo1)=1,OktSo1-6,OktSo1+1)</f>
        <v>44102</v>
      </c>
      <c r="D4" s="76">
        <f>IF(DAY(OktSo1)=1,OktSo1-5,OktSo1+2)</f>
        <v>44103</v>
      </c>
      <c r="E4" s="76">
        <f>IF(DAY(OktSo1)=1,OktSo1-4,OktSo1+3)</f>
        <v>44104</v>
      </c>
      <c r="F4" s="76">
        <f>IF(DAY(OktSo1)=1,OktSo1-3,OktSo1+4)</f>
        <v>44105</v>
      </c>
      <c r="G4" s="76">
        <f>IF(DAY(OktSo1)=1,OktSo1-2,OktSo1+5)</f>
        <v>44106</v>
      </c>
      <c r="H4" s="76">
        <f>IF(DAY(OktSo1)=1,OktSo1-1,OktSo1+6)</f>
        <v>44107</v>
      </c>
      <c r="I4" s="76">
        <f>IF(DAY(OktSo1)=1,OktSo1,OktSo1+7)</f>
        <v>44108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IF(DAY(OktSo1)=1,OktSo1+1,OktSo1+8)</f>
        <v>44109</v>
      </c>
      <c r="D5" s="76">
        <f>IF(DAY(OktSo1)=1,OktSo1+2,OktSo1+9)</f>
        <v>44110</v>
      </c>
      <c r="E5" s="76">
        <f>IF(DAY(OktSo1)=1,OktSo1+3,OktSo1+10)</f>
        <v>44111</v>
      </c>
      <c r="F5" s="76">
        <f>IF(DAY(OktSo1)=1,OktSo1+4,OktSo1+11)</f>
        <v>44112</v>
      </c>
      <c r="G5" s="76">
        <f>IF(DAY(OktSo1)=1,OktSo1+5,OktSo1+12)</f>
        <v>44113</v>
      </c>
      <c r="H5" s="76">
        <f>IF(DAY(OktSo1)=1,OktSo1+6,OktSo1+13)</f>
        <v>44114</v>
      </c>
      <c r="I5" s="76">
        <f>IF(DAY(OktSo1)=1,OktSo1+7,OktSo1+14)</f>
        <v>44115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IF(DAY(OktSo1)=1,OktSo1+8,OktSo1+15)</f>
        <v>44116</v>
      </c>
      <c r="D6" s="76">
        <f>IF(DAY(OktSo1)=1,OktSo1+9,OktSo1+16)</f>
        <v>44117</v>
      </c>
      <c r="E6" s="76">
        <f>IF(DAY(OktSo1)=1,OktSo1+10,OktSo1+17)</f>
        <v>44118</v>
      </c>
      <c r="F6" s="76">
        <f>IF(DAY(OktSo1)=1,OktSo1+11,OktSo1+18)</f>
        <v>44119</v>
      </c>
      <c r="G6" s="76">
        <f>IF(DAY(OktSo1)=1,OktSo1+12,OktSo1+19)</f>
        <v>44120</v>
      </c>
      <c r="H6" s="76">
        <f>IF(DAY(OktSo1)=1,OktSo1+13,OktSo1+20)</f>
        <v>44121</v>
      </c>
      <c r="I6" s="76">
        <f>IF(DAY(OktSo1)=1,OktSo1+14,OktSo1+21)</f>
        <v>44122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IF(DAY(OktSo1)=1,OktSo1+15,OktSo1+22)</f>
        <v>44123</v>
      </c>
      <c r="D7" s="76">
        <f>IF(DAY(OktSo1)=1,OktSo1+16,OktSo1+23)</f>
        <v>44124</v>
      </c>
      <c r="E7" s="76">
        <f>IF(DAY(OktSo1)=1,OktSo1+17,OktSo1+24)</f>
        <v>44125</v>
      </c>
      <c r="F7" s="76">
        <f>IF(DAY(OktSo1)=1,OktSo1+18,OktSo1+25)</f>
        <v>44126</v>
      </c>
      <c r="G7" s="76">
        <f>IF(DAY(OktSo1)=1,OktSo1+19,OktSo1+26)</f>
        <v>44127</v>
      </c>
      <c r="H7" s="76">
        <f>IF(DAY(OktSo1)=1,OktSo1+20,OktSo1+27)</f>
        <v>44128</v>
      </c>
      <c r="I7" s="76">
        <f>IF(DAY(OktSo1)=1,OktSo1+21,OktSo1+28)</f>
        <v>44129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IF(DAY(OktSo1)=1,OktSo1+22,OktSo1+29)</f>
        <v>44130</v>
      </c>
      <c r="D8" s="76">
        <f>IF(DAY(OktSo1)=1,OktSo1+23,OktSo1+30)</f>
        <v>44131</v>
      </c>
      <c r="E8" s="76">
        <f>IF(DAY(OktSo1)=1,OktSo1+24,OktSo1+31)</f>
        <v>44132</v>
      </c>
      <c r="F8" s="76">
        <f>IF(DAY(OktSo1)=1,OktSo1+25,OktSo1+32)</f>
        <v>44133</v>
      </c>
      <c r="G8" s="76">
        <f>IF(DAY(OktSo1)=1,OktSo1+26,OktSo1+33)</f>
        <v>44134</v>
      </c>
      <c r="H8" s="76">
        <f>IF(DAY(OktSo1)=1,OktSo1+27,OktSo1+34)</f>
        <v>44135</v>
      </c>
      <c r="I8" s="76">
        <f>IF(DAY(OktSo1)=1,OktSo1+28,OktSo1+35)</f>
        <v>44136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IF(DAY(OktSo1)=1,OktSo1+29,OktSo1+36)</f>
        <v>44137</v>
      </c>
      <c r="D9" s="76">
        <f>IF(DAY(OktSo1)=1,OktSo1+30,OktSo1+37)</f>
        <v>44138</v>
      </c>
      <c r="E9" s="76">
        <f>IF(DAY(OktSo1)=1,OktSo1+31,OktSo1+38)</f>
        <v>44139</v>
      </c>
      <c r="F9" s="76">
        <f>IF(DAY(OktSo1)=1,OktSo1+32,OktSo1+39)</f>
        <v>44140</v>
      </c>
      <c r="G9" s="76">
        <f>IF(DAY(OktSo1)=1,OktSo1+33,OktSo1+40)</f>
        <v>44141</v>
      </c>
      <c r="H9" s="76">
        <f>IF(DAY(OktSo1)=1,OktSo1+34,OktSo1+41)</f>
        <v>44142</v>
      </c>
      <c r="I9" s="76">
        <f>IF(DAY(OktSo1)=1,OktSo1+35,OktSo1+42)</f>
        <v>44143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VLOOKUP(DAY(C4),HausaufgabenTage,1,FALSE)=DAY(C4)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35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IF(DAY(NovSo1)=1,NovSo1-6,NovSo1+1)</f>
        <v>44130</v>
      </c>
      <c r="D4" s="76">
        <f>IF(DAY(NovSo1)=1,NovSo1-5,NovSo1+2)</f>
        <v>44131</v>
      </c>
      <c r="E4" s="76">
        <f>IF(DAY(NovSo1)=1,NovSo1-4,NovSo1+3)</f>
        <v>44132</v>
      </c>
      <c r="F4" s="76">
        <f>IF(DAY(NovSo1)=1,NovSo1-3,NovSo1+4)</f>
        <v>44133</v>
      </c>
      <c r="G4" s="76">
        <f>IF(DAY(NovSo1)=1,NovSo1-2,NovSo1+5)</f>
        <v>44134</v>
      </c>
      <c r="H4" s="76">
        <f>IF(DAY(NovSo1)=1,NovSo1-1,NovSo1+6)</f>
        <v>44135</v>
      </c>
      <c r="I4" s="76">
        <f>IF(DAY(NovSo1)=1,NovSo1,NovSo1+7)</f>
        <v>44136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IF(DAY(NovSo1)=1,NovSo1+1,NovSo1+8)</f>
        <v>44137</v>
      </c>
      <c r="D5" s="76">
        <f>IF(DAY(NovSo1)=1,NovSo1+2,NovSo1+9)</f>
        <v>44138</v>
      </c>
      <c r="E5" s="76">
        <f>IF(DAY(NovSo1)=1,NovSo1+3,NovSo1+10)</f>
        <v>44139</v>
      </c>
      <c r="F5" s="76">
        <f>IF(DAY(NovSo1)=1,NovSo1+4,NovSo1+11)</f>
        <v>44140</v>
      </c>
      <c r="G5" s="76">
        <f>IF(DAY(NovSo1)=1,NovSo1+5,NovSo1+12)</f>
        <v>44141</v>
      </c>
      <c r="H5" s="76">
        <f>IF(DAY(NovSo1)=1,NovSo1+6,NovSo1+13)</f>
        <v>44142</v>
      </c>
      <c r="I5" s="76">
        <f>IF(DAY(NovSo1)=1,NovSo1+7,NovSo1+14)</f>
        <v>44143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IF(DAY(NovSo1)=1,NovSo1+8,NovSo1+15)</f>
        <v>44144</v>
      </c>
      <c r="D6" s="76">
        <f>IF(DAY(NovSo1)=1,NovSo1+9,NovSo1+16)</f>
        <v>44145</v>
      </c>
      <c r="E6" s="76">
        <f>IF(DAY(NovSo1)=1,NovSo1+10,NovSo1+17)</f>
        <v>44146</v>
      </c>
      <c r="F6" s="76">
        <f>IF(DAY(NovSo1)=1,NovSo1+11,NovSo1+18)</f>
        <v>44147</v>
      </c>
      <c r="G6" s="76">
        <f>IF(DAY(NovSo1)=1,NovSo1+12,NovSo1+19)</f>
        <v>44148</v>
      </c>
      <c r="H6" s="76">
        <f>IF(DAY(NovSo1)=1,NovSo1+13,NovSo1+20)</f>
        <v>44149</v>
      </c>
      <c r="I6" s="76">
        <f>IF(DAY(NovSo1)=1,NovSo1+14,NovSo1+21)</f>
        <v>44150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IF(DAY(NovSo1)=1,NovSo1+15,NovSo1+22)</f>
        <v>44151</v>
      </c>
      <c r="D7" s="76">
        <f>IF(DAY(NovSo1)=1,NovSo1+16,NovSo1+23)</f>
        <v>44152</v>
      </c>
      <c r="E7" s="76">
        <f>IF(DAY(NovSo1)=1,NovSo1+17,NovSo1+24)</f>
        <v>44153</v>
      </c>
      <c r="F7" s="76">
        <f>IF(DAY(NovSo1)=1,NovSo1+18,NovSo1+25)</f>
        <v>44154</v>
      </c>
      <c r="G7" s="76">
        <f>IF(DAY(NovSo1)=1,NovSo1+19,NovSo1+26)</f>
        <v>44155</v>
      </c>
      <c r="H7" s="76">
        <f>IF(DAY(NovSo1)=1,NovSo1+20,NovSo1+27)</f>
        <v>44156</v>
      </c>
      <c r="I7" s="76">
        <f>IF(DAY(NovSo1)=1,NovSo1+21,NovSo1+28)</f>
        <v>44157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IF(DAY(NovSo1)=1,NovSo1+22,NovSo1+29)</f>
        <v>44158</v>
      </c>
      <c r="D8" s="76">
        <f>IF(DAY(NovSo1)=1,NovSo1+23,NovSo1+30)</f>
        <v>44159</v>
      </c>
      <c r="E8" s="76">
        <f>IF(DAY(NovSo1)=1,NovSo1+24,NovSo1+31)</f>
        <v>44160</v>
      </c>
      <c r="F8" s="76">
        <f>IF(DAY(NovSo1)=1,NovSo1+25,NovSo1+32)</f>
        <v>44161</v>
      </c>
      <c r="G8" s="76">
        <f>IF(DAY(NovSo1)=1,NovSo1+26,NovSo1+33)</f>
        <v>44162</v>
      </c>
      <c r="H8" s="76">
        <f>IF(DAY(NovSo1)=1,NovSo1+27,NovSo1+34)</f>
        <v>44163</v>
      </c>
      <c r="I8" s="76">
        <f>IF(DAY(NovSo1)=1,NovSo1+28,NovSo1+35)</f>
        <v>44164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IF(DAY(NovSo1)=1,NovSo1+29,NovSo1+36)</f>
        <v>44165</v>
      </c>
      <c r="D9" s="76">
        <f>IF(DAY(NovSo1)=1,NovSo1+30,NovSo1+37)</f>
        <v>44166</v>
      </c>
      <c r="E9" s="76">
        <f>IF(DAY(NovSo1)=1,NovSo1+31,NovSo1+38)</f>
        <v>44167</v>
      </c>
      <c r="F9" s="76">
        <f>IF(DAY(NovSo1)=1,NovSo1+32,NovSo1+39)</f>
        <v>44168</v>
      </c>
      <c r="G9" s="76">
        <f>IF(DAY(NovSo1)=1,NovSo1+33,NovSo1+40)</f>
        <v>44169</v>
      </c>
      <c r="H9" s="76">
        <f>IF(DAY(NovSo1)=1,NovSo1+34,NovSo1+41)</f>
        <v>44170</v>
      </c>
      <c r="I9" s="76">
        <f>IF(DAY(NovSo1)=1,NovSo1+35,NovSo1+42)</f>
        <v>44171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VLOOKUP(DAY(C4),HausaufgabenTage,1,FALSE)=DAY(C4)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36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IF(DAY(DezSo1)=1,DezSo1-6,DezSo1+1)</f>
        <v>44165</v>
      </c>
      <c r="D4" s="76">
        <f>IF(DAY(DezSo1)=1,DezSo1-5,DezSo1+2)</f>
        <v>44166</v>
      </c>
      <c r="E4" s="76">
        <f>IF(DAY(DezSo1)=1,DezSo1-4,DezSo1+3)</f>
        <v>44167</v>
      </c>
      <c r="F4" s="76">
        <f>IF(DAY(DezSo1)=1,DezSo1-3,DezSo1+4)</f>
        <v>44168</v>
      </c>
      <c r="G4" s="76">
        <f>IF(DAY(DezSo1)=1,DezSo1-2,DezSo1+5)</f>
        <v>44169</v>
      </c>
      <c r="H4" s="76">
        <f>IF(DAY(DezSo1)=1,DezSo1-1,DezSo1+6)</f>
        <v>44170</v>
      </c>
      <c r="I4" s="76">
        <f>IF(DAY(DezSo1)=1,DezSo1,DezSo1+7)</f>
        <v>44171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IF(DAY(DezSo1)=1,DezSo1+1,DezSo1+8)</f>
        <v>44172</v>
      </c>
      <c r="D5" s="76">
        <f>IF(DAY(DezSo1)=1,DezSo1+2,DezSo1+9)</f>
        <v>44173</v>
      </c>
      <c r="E5" s="76">
        <f>IF(DAY(DezSo1)=1,DezSo1+3,DezSo1+10)</f>
        <v>44174</v>
      </c>
      <c r="F5" s="76">
        <f>IF(DAY(DezSo1)=1,DezSo1+4,DezSo1+11)</f>
        <v>44175</v>
      </c>
      <c r="G5" s="76">
        <f>IF(DAY(DezSo1)=1,DezSo1+5,DezSo1+12)</f>
        <v>44176</v>
      </c>
      <c r="H5" s="76">
        <f>IF(DAY(DezSo1)=1,DezSo1+6,DezSo1+13)</f>
        <v>44177</v>
      </c>
      <c r="I5" s="76">
        <f>IF(DAY(DezSo1)=1,DezSo1+7,DezSo1+14)</f>
        <v>44178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IF(DAY(DezSo1)=1,DezSo1+8,DezSo1+15)</f>
        <v>44179</v>
      </c>
      <c r="D6" s="76">
        <f>IF(DAY(DezSo1)=1,DezSo1+9,DezSo1+16)</f>
        <v>44180</v>
      </c>
      <c r="E6" s="76">
        <f>IF(DAY(DezSo1)=1,DezSo1+10,DezSo1+17)</f>
        <v>44181</v>
      </c>
      <c r="F6" s="76">
        <f>IF(DAY(DezSo1)=1,DezSo1+11,DezSo1+18)</f>
        <v>44182</v>
      </c>
      <c r="G6" s="76">
        <f>IF(DAY(DezSo1)=1,DezSo1+12,DezSo1+19)</f>
        <v>44183</v>
      </c>
      <c r="H6" s="76">
        <f>IF(DAY(DezSo1)=1,DezSo1+13,DezSo1+20)</f>
        <v>44184</v>
      </c>
      <c r="I6" s="76">
        <f>IF(DAY(DezSo1)=1,DezSo1+14,DezSo1+21)</f>
        <v>44185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IF(DAY(DezSo1)=1,DezSo1+15,DezSo1+22)</f>
        <v>44186</v>
      </c>
      <c r="D7" s="76">
        <f>IF(DAY(DezSo1)=1,DezSo1+16,DezSo1+23)</f>
        <v>44187</v>
      </c>
      <c r="E7" s="76">
        <f>IF(DAY(DezSo1)=1,DezSo1+17,DezSo1+24)</f>
        <v>44188</v>
      </c>
      <c r="F7" s="76">
        <f>IF(DAY(DezSo1)=1,DezSo1+18,DezSo1+25)</f>
        <v>44189</v>
      </c>
      <c r="G7" s="76">
        <f>IF(DAY(DezSo1)=1,DezSo1+19,DezSo1+26)</f>
        <v>44190</v>
      </c>
      <c r="H7" s="76">
        <f>IF(DAY(DezSo1)=1,DezSo1+20,DezSo1+27)</f>
        <v>44191</v>
      </c>
      <c r="I7" s="76">
        <f>IF(DAY(DezSo1)=1,DezSo1+21,DezSo1+28)</f>
        <v>44192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IF(DAY(DezSo1)=1,DezSo1+22,DezSo1+29)</f>
        <v>44193</v>
      </c>
      <c r="D8" s="76">
        <f>IF(DAY(DezSo1)=1,DezSo1+23,DezSo1+30)</f>
        <v>44194</v>
      </c>
      <c r="E8" s="76">
        <f>IF(DAY(DezSo1)=1,DezSo1+24,DezSo1+31)</f>
        <v>44195</v>
      </c>
      <c r="F8" s="76">
        <f>IF(DAY(DezSo1)=1,DezSo1+25,DezSo1+32)</f>
        <v>44196</v>
      </c>
      <c r="G8" s="76">
        <f>IF(DAY(DezSo1)=1,DezSo1+26,DezSo1+33)</f>
        <v>44197</v>
      </c>
      <c r="H8" s="76">
        <f>IF(DAY(DezSo1)=1,DezSo1+27,DezSo1+34)</f>
        <v>44198</v>
      </c>
      <c r="I8" s="76">
        <f>IF(DAY(DezSo1)=1,DezSo1+28,DezSo1+35)</f>
        <v>44199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IF(DAY(DezSo1)=1,DezSo1+29,DezSo1+36)</f>
        <v>44200</v>
      </c>
      <c r="D9" s="76">
        <f>IF(DAY(DezSo1)=1,DezSo1+30,DezSo1+37)</f>
        <v>44201</v>
      </c>
      <c r="E9" s="76">
        <f>IF(DAY(DezSo1)=1,DezSo1+31,DezSo1+38)</f>
        <v>44202</v>
      </c>
      <c r="F9" s="76">
        <f>IF(DAY(DezSo1)=1,DezSo1+32,DezSo1+39)</f>
        <v>44203</v>
      </c>
      <c r="G9" s="76">
        <f>IF(DAY(DezSo1)=1,DezSo1+33,DezSo1+40)</f>
        <v>44204</v>
      </c>
      <c r="H9" s="76">
        <f>IF(DAY(DezSo1)=1,DezSo1+34,DezSo1+41)</f>
        <v>44205</v>
      </c>
      <c r="I9" s="76">
        <f>IF(DAY(DezSo1)=1,DezSo1+35,DezSo1+42)</f>
        <v>44206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VLOOKUP(DAY(C4),HausaufgabenTage,1,FALSE)=DAY(C4)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26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IF(DAY(FebSo1)=1,FebSo1-6,FebSo1+1)</f>
        <v>43857</v>
      </c>
      <c r="D4" s="76">
        <f>IF(DAY(FebSo1)=1,FebSo1-5,FebSo1+2)</f>
        <v>43858</v>
      </c>
      <c r="E4" s="76">
        <f>IF(DAY(FebSo1)=1,FebSo1-4,FebSo1+3)</f>
        <v>43859</v>
      </c>
      <c r="F4" s="76">
        <f>IF(DAY(FebSo1)=1,FebSo1-3,FebSo1+4)</f>
        <v>43860</v>
      </c>
      <c r="G4" s="76">
        <f>IF(DAY(FebSo1)=1,FebSo1-2,FebSo1+5)</f>
        <v>43861</v>
      </c>
      <c r="H4" s="76">
        <f>IF(DAY(FebSo1)=1,FebSo1-1,FebSo1+6)</f>
        <v>43862</v>
      </c>
      <c r="I4" s="76">
        <f>IF(DAY(FebSo1)=1,FebSo1,FebSo1+7)</f>
        <v>43863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IF(DAY(FebSo1)=1,FebSo1+1,FebSo1+8)</f>
        <v>43864</v>
      </c>
      <c r="D5" s="76">
        <f>IF(DAY(FebSo1)=1,FebSo1+2,FebSo1+9)</f>
        <v>43865</v>
      </c>
      <c r="E5" s="76">
        <f>IF(DAY(FebSo1)=1,FebSo1+3,FebSo1+10)</f>
        <v>43866</v>
      </c>
      <c r="F5" s="76">
        <f>IF(DAY(FebSo1)=1,FebSo1+4,FebSo1+11)</f>
        <v>43867</v>
      </c>
      <c r="G5" s="76">
        <f>IF(DAY(FebSo1)=1,FebSo1+5,FebSo1+12)</f>
        <v>43868</v>
      </c>
      <c r="H5" s="76">
        <f>IF(DAY(FebSo1)=1,FebSo1+6,FebSo1+13)</f>
        <v>43869</v>
      </c>
      <c r="I5" s="76">
        <f>IF(DAY(FebSo1)=1,FebSo1+7,FebSo1+14)</f>
        <v>43870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IF(DAY(FebSo1)=1,FebSo1+8,FebSo1+15)</f>
        <v>43871</v>
      </c>
      <c r="D6" s="76">
        <f>IF(DAY(FebSo1)=1,FebSo1+9,FebSo1+16)</f>
        <v>43872</v>
      </c>
      <c r="E6" s="76">
        <f>IF(DAY(FebSo1)=1,FebSo1+10,FebSo1+17)</f>
        <v>43873</v>
      </c>
      <c r="F6" s="76">
        <f>IF(DAY(FebSo1)=1,FebSo1+11,FebSo1+18)</f>
        <v>43874</v>
      </c>
      <c r="G6" s="76">
        <f>IF(DAY(FebSo1)=1,FebSo1+12,FebSo1+19)</f>
        <v>43875</v>
      </c>
      <c r="H6" s="76">
        <f>IF(DAY(FebSo1)=1,FebSo1+13,FebSo1+20)</f>
        <v>43876</v>
      </c>
      <c r="I6" s="76">
        <f>IF(DAY(FebSo1)=1,FebSo1+14,FebSo1+21)</f>
        <v>43877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IF(DAY(FebSo1)=1,FebSo1+15,FebSo1+22)</f>
        <v>43878</v>
      </c>
      <c r="D7" s="76">
        <f>IF(DAY(FebSo1)=1,FebSo1+16,FebSo1+23)</f>
        <v>43879</v>
      </c>
      <c r="E7" s="76">
        <f>IF(DAY(FebSo1)=1,FebSo1+17,FebSo1+24)</f>
        <v>43880</v>
      </c>
      <c r="F7" s="76">
        <f>IF(DAY(FebSo1)=1,FebSo1+18,FebSo1+25)</f>
        <v>43881</v>
      </c>
      <c r="G7" s="76">
        <f>IF(DAY(FebSo1)=1,FebSo1+19,FebSo1+26)</f>
        <v>43882</v>
      </c>
      <c r="H7" s="76">
        <f>IF(DAY(FebSo1)=1,FebSo1+20,FebSo1+27)</f>
        <v>43883</v>
      </c>
      <c r="I7" s="76">
        <f>IF(DAY(FebSo1)=1,FebSo1+21,FebSo1+28)</f>
        <v>43884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IF(DAY(FebSo1)=1,FebSo1+22,FebSo1+29)</f>
        <v>43885</v>
      </c>
      <c r="D8" s="76">
        <f>IF(DAY(FebSo1)=1,FebSo1+23,FebSo1+30)</f>
        <v>43886</v>
      </c>
      <c r="E8" s="76">
        <f>IF(DAY(FebSo1)=1,FebSo1+24,FebSo1+31)</f>
        <v>43887</v>
      </c>
      <c r="F8" s="76">
        <f>IF(DAY(FebSo1)=1,FebSo1+25,FebSo1+32)</f>
        <v>43888</v>
      </c>
      <c r="G8" s="76">
        <f>IF(DAY(FebSo1)=1,FebSo1+26,FebSo1+33)</f>
        <v>43889</v>
      </c>
      <c r="H8" s="76">
        <f>IF(DAY(FebSo1)=1,FebSo1+27,FebSo1+34)</f>
        <v>43890</v>
      </c>
      <c r="I8" s="76">
        <f>IF(DAY(FebSo1)=1,FebSo1+28,FebSo1+35)</f>
        <v>43891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IF(DAY(FebSo1)=1,FebSo1+29,FebSo1+36)</f>
        <v>43892</v>
      </c>
      <c r="D9" s="76">
        <f>IF(DAY(FebSo1)=1,FebSo1+30,FebSo1+37)</f>
        <v>43893</v>
      </c>
      <c r="E9" s="76">
        <f>IF(DAY(FebSo1)=1,FebSo1+31,FebSo1+38)</f>
        <v>43894</v>
      </c>
      <c r="F9" s="76">
        <f>IF(DAY(FebSo1)=1,FebSo1+32,FebSo1+39)</f>
        <v>43895</v>
      </c>
      <c r="G9" s="76">
        <f>IF(DAY(FebSo1)=1,FebSo1+33,FebSo1+40)</f>
        <v>43896</v>
      </c>
      <c r="H9" s="76">
        <f>IF(DAY(FebSo1)=1,FebSo1+34,FebSo1+41)</f>
        <v>43897</v>
      </c>
      <c r="I9" s="76">
        <f>IF(DAY(FebSo1)=1,FebSo1+35,FebSo1+42)</f>
        <v>43898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VLOOKUP(DAY(C4),HausaufgabenTage,1,FALSE)=DAY(C4)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27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IF(DAY(MrzSo1)=1,MrzSo1-6,MrzSo1+1)</f>
        <v>43885</v>
      </c>
      <c r="D4" s="76">
        <f>IF(DAY(MrzSo1)=1,MrzSo1-5,MrzSo1+2)</f>
        <v>43886</v>
      </c>
      <c r="E4" s="76">
        <f>IF(DAY(MrzSo1)=1,MrzSo1-4,MrzSo1+3)</f>
        <v>43887</v>
      </c>
      <c r="F4" s="76">
        <f>IF(DAY(MrzSo1)=1,MrzSo1-3,MrzSo1+4)</f>
        <v>43888</v>
      </c>
      <c r="G4" s="76">
        <f>IF(DAY(MrzSo1)=1,MrzSo1-2,MrzSo1+5)</f>
        <v>43889</v>
      </c>
      <c r="H4" s="76">
        <f>IF(DAY(MrzSo1)=1,MrzSo1-1,MrzSo1+6)</f>
        <v>43890</v>
      </c>
      <c r="I4" s="76">
        <f>IF(DAY(MrzSo1)=1,MrzSo1,MrzSo1+7)</f>
        <v>43891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IF(DAY(MrzSo1)=1,MrzSo1+1,MrzSo1+8)</f>
        <v>43892</v>
      </c>
      <c r="D5" s="76">
        <f>IF(DAY(MrzSo1)=1,MrzSo1+2,MrzSo1+9)</f>
        <v>43893</v>
      </c>
      <c r="E5" s="76">
        <f>IF(DAY(MrzSo1)=1,MrzSo1+3,MrzSo1+10)</f>
        <v>43894</v>
      </c>
      <c r="F5" s="76">
        <f>IF(DAY(MrzSo1)=1,MrzSo1+4,MrzSo1+11)</f>
        <v>43895</v>
      </c>
      <c r="G5" s="76">
        <f>IF(DAY(MrzSo1)=1,MrzSo1+5,MrzSo1+12)</f>
        <v>43896</v>
      </c>
      <c r="H5" s="76">
        <f>IF(DAY(MrzSo1)=1,MrzSo1+6,MrzSo1+13)</f>
        <v>43897</v>
      </c>
      <c r="I5" s="76">
        <f>IF(DAY(MrzSo1)=1,MrzSo1+7,MrzSo1+14)</f>
        <v>43898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IF(DAY(MrzSo1)=1,MrzSo1+8,MrzSo1+15)</f>
        <v>43899</v>
      </c>
      <c r="D6" s="76">
        <f>IF(DAY(MrzSo1)=1,MrzSo1+9,MrzSo1+16)</f>
        <v>43900</v>
      </c>
      <c r="E6" s="76">
        <f>IF(DAY(MrzSo1)=1,MrzSo1+10,MrzSo1+17)</f>
        <v>43901</v>
      </c>
      <c r="F6" s="76">
        <f>IF(DAY(MrzSo1)=1,MrzSo1+11,MrzSo1+18)</f>
        <v>43902</v>
      </c>
      <c r="G6" s="76">
        <f>IF(DAY(MrzSo1)=1,MrzSo1+12,MrzSo1+19)</f>
        <v>43903</v>
      </c>
      <c r="H6" s="76">
        <f>IF(DAY(MrzSo1)=1,MrzSo1+13,MrzSo1+20)</f>
        <v>43904</v>
      </c>
      <c r="I6" s="76">
        <f>IF(DAY(MrzSo1)=1,MrzSo1+14,MrzSo1+21)</f>
        <v>43905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IF(DAY(MrzSo1)=1,MrzSo1+15,MrzSo1+22)</f>
        <v>43906</v>
      </c>
      <c r="D7" s="76">
        <f>IF(DAY(MrzSo1)=1,MrzSo1+16,MrzSo1+23)</f>
        <v>43907</v>
      </c>
      <c r="E7" s="76">
        <f>IF(DAY(MrzSo1)=1,MrzSo1+17,MrzSo1+24)</f>
        <v>43908</v>
      </c>
      <c r="F7" s="76">
        <f>IF(DAY(MrzSo1)=1,MrzSo1+18,MrzSo1+25)</f>
        <v>43909</v>
      </c>
      <c r="G7" s="76">
        <f>IF(DAY(MrzSo1)=1,MrzSo1+19,MrzSo1+26)</f>
        <v>43910</v>
      </c>
      <c r="H7" s="76">
        <f>IF(DAY(MrzSo1)=1,MrzSo1+20,MrzSo1+27)</f>
        <v>43911</v>
      </c>
      <c r="I7" s="76">
        <f>IF(DAY(MrzSo1)=1,MrzSo1+21,MrzSo1+28)</f>
        <v>43912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IF(DAY(MrzSo1)=1,MrzSo1+22,MrzSo1+29)</f>
        <v>43913</v>
      </c>
      <c r="D8" s="76">
        <f>IF(DAY(MrzSo1)=1,MrzSo1+23,MrzSo1+30)</f>
        <v>43914</v>
      </c>
      <c r="E8" s="76">
        <f>IF(DAY(MrzSo1)=1,MrzSo1+24,MrzSo1+31)</f>
        <v>43915</v>
      </c>
      <c r="F8" s="76">
        <f>IF(DAY(MrzSo1)=1,MrzSo1+25,MrzSo1+32)</f>
        <v>43916</v>
      </c>
      <c r="G8" s="76">
        <f>IF(DAY(MrzSo1)=1,MrzSo1+26,MrzSo1+33)</f>
        <v>43917</v>
      </c>
      <c r="H8" s="76">
        <f>IF(DAY(MrzSo1)=1,MrzSo1+27,MrzSo1+34)</f>
        <v>43918</v>
      </c>
      <c r="I8" s="76">
        <f>IF(DAY(MrzSo1)=1,MrzSo1+28,MrzSo1+35)</f>
        <v>43919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IF(DAY(MrzSo1)=1,MrzSo1+29,MrzSo1+36)</f>
        <v>43920</v>
      </c>
      <c r="D9" s="76">
        <f>IF(DAY(MrzSo1)=1,MrzSo1+30,MrzSo1+37)</f>
        <v>43921</v>
      </c>
      <c r="E9" s="76">
        <f>IF(DAY(MrzSo1)=1,MrzSo1+31,MrzSo1+38)</f>
        <v>43922</v>
      </c>
      <c r="F9" s="76">
        <f>IF(DAY(MrzSo1)=1,MrzSo1+32,MrzSo1+39)</f>
        <v>43923</v>
      </c>
      <c r="G9" s="76">
        <f>IF(DAY(MrzSo1)=1,MrzSo1+33,MrzSo1+40)</f>
        <v>43924</v>
      </c>
      <c r="H9" s="76">
        <f>IF(DAY(MrzSo1)=1,MrzSo1+34,MrzSo1+41)</f>
        <v>43925</v>
      </c>
      <c r="I9" s="76">
        <f>IF(DAY(MrzSo1)=1,MrzSo1+35,MrzSo1+42)</f>
        <v>43926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VLOOKUP(DAY(C4),HausaufgabenTage,1,FALSE)=DAY(C4)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28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IF(DAY(AprSo1)=1,AprSo1-6,AprSo1+1)</f>
        <v>43920</v>
      </c>
      <c r="D4" s="76">
        <f>IF(DAY(AprSo1)=1,AprSo1-5,AprSo1+2)</f>
        <v>43921</v>
      </c>
      <c r="E4" s="76">
        <f>IF(DAY(AprSo1)=1,AprSo1-4,AprSo1+3)</f>
        <v>43922</v>
      </c>
      <c r="F4" s="76">
        <f>IF(DAY(AprSo1)=1,AprSo1-3,AprSo1+4)</f>
        <v>43923</v>
      </c>
      <c r="G4" s="76">
        <f>IF(DAY(AprSo1)=1,AprSo1-2,AprSo1+5)</f>
        <v>43924</v>
      </c>
      <c r="H4" s="76">
        <f>IF(DAY(AprSo1)=1,AprSo1-1,AprSo1+6)</f>
        <v>43925</v>
      </c>
      <c r="I4" s="76">
        <f>IF(DAY(AprSo1)=1,AprSo1,AprSo1+7)</f>
        <v>43926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IF(DAY(AprSo1)=1,AprSo1+1,AprSo1+8)</f>
        <v>43927</v>
      </c>
      <c r="D5" s="76">
        <f>IF(DAY(AprSo1)=1,AprSo1+2,AprSo1+9)</f>
        <v>43928</v>
      </c>
      <c r="E5" s="76">
        <f>IF(DAY(AprSo1)=1,AprSo1+3,AprSo1+10)</f>
        <v>43929</v>
      </c>
      <c r="F5" s="76">
        <f>IF(DAY(AprSo1)=1,AprSo1+4,AprSo1+11)</f>
        <v>43930</v>
      </c>
      <c r="G5" s="76">
        <f>IF(DAY(AprSo1)=1,AprSo1+5,AprSo1+12)</f>
        <v>43931</v>
      </c>
      <c r="H5" s="76">
        <f>IF(DAY(AprSo1)=1,AprSo1+6,AprSo1+13)</f>
        <v>43932</v>
      </c>
      <c r="I5" s="76">
        <f>IF(DAY(AprSo1)=1,AprSo1+7,AprSo1+14)</f>
        <v>43933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IF(DAY(AprSo1)=1,AprSo1+8,AprSo1+15)</f>
        <v>43934</v>
      </c>
      <c r="D6" s="76">
        <f>IF(DAY(AprSo1)=1,AprSo1+9,AprSo1+16)</f>
        <v>43935</v>
      </c>
      <c r="E6" s="76">
        <f>IF(DAY(AprSo1)=1,AprSo1+10,AprSo1+17)</f>
        <v>43936</v>
      </c>
      <c r="F6" s="76">
        <f>IF(DAY(AprSo1)=1,AprSo1+11,AprSo1+18)</f>
        <v>43937</v>
      </c>
      <c r="G6" s="76">
        <f>IF(DAY(AprSo1)=1,AprSo1+12,AprSo1+19)</f>
        <v>43938</v>
      </c>
      <c r="H6" s="76">
        <f>IF(DAY(AprSo1)=1,AprSo1+13,AprSo1+20)</f>
        <v>43939</v>
      </c>
      <c r="I6" s="76">
        <f>IF(DAY(AprSo1)=1,AprSo1+14,AprSo1+21)</f>
        <v>43940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IF(DAY(AprSo1)=1,AprSo1+15,AprSo1+22)</f>
        <v>43941</v>
      </c>
      <c r="D7" s="76">
        <f>IF(DAY(AprSo1)=1,AprSo1+16,AprSo1+23)</f>
        <v>43942</v>
      </c>
      <c r="E7" s="76">
        <f>IF(DAY(AprSo1)=1,AprSo1+17,AprSo1+24)</f>
        <v>43943</v>
      </c>
      <c r="F7" s="76">
        <f>IF(DAY(AprSo1)=1,AprSo1+18,AprSo1+25)</f>
        <v>43944</v>
      </c>
      <c r="G7" s="76">
        <f>IF(DAY(AprSo1)=1,AprSo1+19,AprSo1+26)</f>
        <v>43945</v>
      </c>
      <c r="H7" s="76">
        <f>IF(DAY(AprSo1)=1,AprSo1+20,AprSo1+27)</f>
        <v>43946</v>
      </c>
      <c r="I7" s="76">
        <f>IF(DAY(AprSo1)=1,AprSo1+21,AprSo1+28)</f>
        <v>43947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IF(DAY(AprSo1)=1,AprSo1+22,AprSo1+29)</f>
        <v>43948</v>
      </c>
      <c r="D8" s="76">
        <f>IF(DAY(AprSo1)=1,AprSo1+23,AprSo1+30)</f>
        <v>43949</v>
      </c>
      <c r="E8" s="76">
        <f>IF(DAY(AprSo1)=1,AprSo1+24,AprSo1+31)</f>
        <v>43950</v>
      </c>
      <c r="F8" s="76">
        <f>IF(DAY(AprSo1)=1,AprSo1+25,AprSo1+32)</f>
        <v>43951</v>
      </c>
      <c r="G8" s="76">
        <f>IF(DAY(AprSo1)=1,AprSo1+26,AprSo1+33)</f>
        <v>43952</v>
      </c>
      <c r="H8" s="76">
        <f>IF(DAY(AprSo1)=1,AprSo1+27,AprSo1+34)</f>
        <v>43953</v>
      </c>
      <c r="I8" s="76">
        <f>IF(DAY(AprSo1)=1,AprSo1+28,AprSo1+35)</f>
        <v>43954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IF(DAY(AprSo1)=1,AprSo1+29,AprSo1+36)</f>
        <v>43955</v>
      </c>
      <c r="D9" s="76">
        <f>IF(DAY(AprSo1)=1,AprSo1+30,AprSo1+37)</f>
        <v>43956</v>
      </c>
      <c r="E9" s="76">
        <f>IF(DAY(AprSo1)=1,AprSo1+31,AprSo1+38)</f>
        <v>43957</v>
      </c>
      <c r="F9" s="76">
        <f>IF(DAY(AprSo1)=1,AprSo1+32,AprSo1+39)</f>
        <v>43958</v>
      </c>
      <c r="G9" s="76">
        <f>IF(DAY(AprSo1)=1,AprSo1+33,AprSo1+40)</f>
        <v>43959</v>
      </c>
      <c r="H9" s="76">
        <f>IF(DAY(AprSo1)=1,AprSo1+34,AprSo1+41)</f>
        <v>43960</v>
      </c>
      <c r="I9" s="76">
        <f>IF(DAY(AprSo1)=1,AprSo1+35,AprSo1+42)</f>
        <v>43961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VLOOKUP(DAY(C4),HausaufgabenTage,1,FALSE)=DAY(C4)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29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IF(DAY(MaiSo1)=1,MaiSo1-6,MaiSo1+1)</f>
        <v>43948</v>
      </c>
      <c r="D4" s="76">
        <f>IF(DAY(MaiSo1)=1,MaiSo1-5,MaiSo1+2)</f>
        <v>43949</v>
      </c>
      <c r="E4" s="76">
        <f>IF(DAY(MaiSo1)=1,MaiSo1-4,MaiSo1+3)</f>
        <v>43950</v>
      </c>
      <c r="F4" s="76">
        <f>IF(DAY(MaiSo1)=1,MaiSo1-3,MaiSo1+4)</f>
        <v>43951</v>
      </c>
      <c r="G4" s="76">
        <f>IF(DAY(MaiSo1)=1,MaiSo1-2,MaiSo1+5)</f>
        <v>43952</v>
      </c>
      <c r="H4" s="76">
        <f>IF(DAY(MaiSo1)=1,MaiSo1-1,MaiSo1+6)</f>
        <v>43953</v>
      </c>
      <c r="I4" s="76">
        <f>IF(DAY(MaiSo1)=1,MaiSo1,MaiSo1+7)</f>
        <v>43954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IF(DAY(MaiSo1)=1,MaiSo1+1,MaiSo1+8)</f>
        <v>43955</v>
      </c>
      <c r="D5" s="76">
        <f>IF(DAY(MaiSo1)=1,MaiSo1+2,MaiSo1+9)</f>
        <v>43956</v>
      </c>
      <c r="E5" s="76">
        <f>IF(DAY(MaiSo1)=1,MaiSo1+3,MaiSo1+10)</f>
        <v>43957</v>
      </c>
      <c r="F5" s="76">
        <f>IF(DAY(MaiSo1)=1,MaiSo1+4,MaiSo1+11)</f>
        <v>43958</v>
      </c>
      <c r="G5" s="76">
        <f>IF(DAY(MaiSo1)=1,MaiSo1+5,MaiSo1+12)</f>
        <v>43959</v>
      </c>
      <c r="H5" s="76">
        <f>IF(DAY(MaiSo1)=1,MaiSo1+6,MaiSo1+13)</f>
        <v>43960</v>
      </c>
      <c r="I5" s="76">
        <f>IF(DAY(MaiSo1)=1,MaiSo1+7,MaiSo1+14)</f>
        <v>43961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IF(DAY(MaiSo1)=1,MaiSo1+8,MaiSo1+15)</f>
        <v>43962</v>
      </c>
      <c r="D6" s="76">
        <f>IF(DAY(MaiSo1)=1,MaiSo1+9,MaiSo1+16)</f>
        <v>43963</v>
      </c>
      <c r="E6" s="76">
        <f>IF(DAY(MaiSo1)=1,MaiSo1+10,MaiSo1+17)</f>
        <v>43964</v>
      </c>
      <c r="F6" s="76">
        <f>IF(DAY(MaiSo1)=1,MaiSo1+11,MaiSo1+18)</f>
        <v>43965</v>
      </c>
      <c r="G6" s="76">
        <f>IF(DAY(MaiSo1)=1,MaiSo1+12,MaiSo1+19)</f>
        <v>43966</v>
      </c>
      <c r="H6" s="76">
        <f>IF(DAY(MaiSo1)=1,MaiSo1+13,MaiSo1+20)</f>
        <v>43967</v>
      </c>
      <c r="I6" s="76">
        <f>IF(DAY(MaiSo1)=1,MaiSo1+14,MaiSo1+21)</f>
        <v>43968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IF(DAY(MaiSo1)=1,MaiSo1+15,MaiSo1+22)</f>
        <v>43969</v>
      </c>
      <c r="D7" s="76">
        <f>IF(DAY(MaiSo1)=1,MaiSo1+16,MaiSo1+23)</f>
        <v>43970</v>
      </c>
      <c r="E7" s="76">
        <f>IF(DAY(MaiSo1)=1,MaiSo1+17,MaiSo1+24)</f>
        <v>43971</v>
      </c>
      <c r="F7" s="76">
        <f>IF(DAY(MaiSo1)=1,MaiSo1+18,MaiSo1+25)</f>
        <v>43972</v>
      </c>
      <c r="G7" s="76">
        <f>IF(DAY(MaiSo1)=1,MaiSo1+19,MaiSo1+26)</f>
        <v>43973</v>
      </c>
      <c r="H7" s="76">
        <f>IF(DAY(MaiSo1)=1,MaiSo1+20,MaiSo1+27)</f>
        <v>43974</v>
      </c>
      <c r="I7" s="76">
        <f>IF(DAY(MaiSo1)=1,MaiSo1+21,MaiSo1+28)</f>
        <v>43975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IF(DAY(MaiSo1)=1,MaiSo1+22,MaiSo1+29)</f>
        <v>43976</v>
      </c>
      <c r="D8" s="76">
        <f>IF(DAY(MaiSo1)=1,MaiSo1+23,MaiSo1+30)</f>
        <v>43977</v>
      </c>
      <c r="E8" s="76">
        <f>IF(DAY(MaiSo1)=1,MaiSo1+24,MaiSo1+31)</f>
        <v>43978</v>
      </c>
      <c r="F8" s="76">
        <f>IF(DAY(MaiSo1)=1,MaiSo1+25,MaiSo1+32)</f>
        <v>43979</v>
      </c>
      <c r="G8" s="76">
        <f>IF(DAY(MaiSo1)=1,MaiSo1+26,MaiSo1+33)</f>
        <v>43980</v>
      </c>
      <c r="H8" s="76">
        <f>IF(DAY(MaiSo1)=1,MaiSo1+27,MaiSo1+34)</f>
        <v>43981</v>
      </c>
      <c r="I8" s="76">
        <f>IF(DAY(MaiSo1)=1,MaiSo1+28,MaiSo1+35)</f>
        <v>43982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IF(DAY(MaiSo1)=1,MaiSo1+29,MaiSo1+36)</f>
        <v>43983</v>
      </c>
      <c r="D9" s="76">
        <f>IF(DAY(MaiSo1)=1,MaiSo1+30,MaiSo1+37)</f>
        <v>43984</v>
      </c>
      <c r="E9" s="76">
        <f>IF(DAY(MaiSo1)=1,MaiSo1+31,MaiSo1+38)</f>
        <v>43985</v>
      </c>
      <c r="F9" s="76">
        <f>IF(DAY(MaiSo1)=1,MaiSo1+32,MaiSo1+39)</f>
        <v>43986</v>
      </c>
      <c r="G9" s="76">
        <f>IF(DAY(MaiSo1)=1,MaiSo1+33,MaiSo1+40)</f>
        <v>43987</v>
      </c>
      <c r="H9" s="76">
        <f>IF(DAY(MaiSo1)=1,MaiSo1+34,MaiSo1+41)</f>
        <v>43988</v>
      </c>
      <c r="I9" s="76">
        <f>IF(DAY(MaiSo1)=1,MaiSo1+35,MaiSo1+42)</f>
        <v>43989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VLOOKUP(DAY(C4),HausaufgabenTage,1,FALSE)=DAY(C4)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30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IF(DAY(JunSo1)=1,JunSo1-6,JunSo1+1)</f>
        <v>43983</v>
      </c>
      <c r="D4" s="76">
        <f>IF(DAY(JunSo1)=1,JunSo1-5,JunSo1+2)</f>
        <v>43984</v>
      </c>
      <c r="E4" s="76">
        <f>IF(DAY(JunSo1)=1,JunSo1-4,JunSo1+3)</f>
        <v>43985</v>
      </c>
      <c r="F4" s="76">
        <f>IF(DAY(JunSo1)=1,JunSo1-3,JunSo1+4)</f>
        <v>43986</v>
      </c>
      <c r="G4" s="76">
        <f>IF(DAY(JunSo1)=1,JunSo1-2,JunSo1+5)</f>
        <v>43987</v>
      </c>
      <c r="H4" s="76">
        <f>IF(DAY(JunSo1)=1,JunSo1-1,JunSo1+6)</f>
        <v>43988</v>
      </c>
      <c r="I4" s="76">
        <f>IF(DAY(JunSo1)=1,JunSo1,JunSo1+7)</f>
        <v>43989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IF(DAY(JunSo1)=1,JunSo1+1,JunSo1+8)</f>
        <v>43990</v>
      </c>
      <c r="D5" s="76">
        <f>IF(DAY(JunSo1)=1,JunSo1+2,JunSo1+9)</f>
        <v>43991</v>
      </c>
      <c r="E5" s="76">
        <f>IF(DAY(JunSo1)=1,JunSo1+3,JunSo1+10)</f>
        <v>43992</v>
      </c>
      <c r="F5" s="76">
        <f>IF(DAY(JunSo1)=1,JunSo1+4,JunSo1+11)</f>
        <v>43993</v>
      </c>
      <c r="G5" s="76">
        <f>IF(DAY(JunSo1)=1,JunSo1+5,JunSo1+12)</f>
        <v>43994</v>
      </c>
      <c r="H5" s="76">
        <f>IF(DAY(JunSo1)=1,JunSo1+6,JunSo1+13)</f>
        <v>43995</v>
      </c>
      <c r="I5" s="76">
        <f>IF(DAY(JunSo1)=1,JunSo1+7,JunSo1+14)</f>
        <v>43996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IF(DAY(JunSo1)=1,JunSo1+8,JunSo1+15)</f>
        <v>43997</v>
      </c>
      <c r="D6" s="76">
        <f>IF(DAY(JunSo1)=1,JunSo1+9,JunSo1+16)</f>
        <v>43998</v>
      </c>
      <c r="E6" s="76">
        <f>IF(DAY(JunSo1)=1,JunSo1+10,JunSo1+17)</f>
        <v>43999</v>
      </c>
      <c r="F6" s="76">
        <f>IF(DAY(JunSo1)=1,JunSo1+11,JunSo1+18)</f>
        <v>44000</v>
      </c>
      <c r="G6" s="76">
        <f>IF(DAY(JunSo1)=1,JunSo1+12,JunSo1+19)</f>
        <v>44001</v>
      </c>
      <c r="H6" s="76">
        <f>IF(DAY(JunSo1)=1,JunSo1+13,JunSo1+20)</f>
        <v>44002</v>
      </c>
      <c r="I6" s="76">
        <f>IF(DAY(JunSo1)=1,JunSo1+14,JunSo1+21)</f>
        <v>44003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IF(DAY(JunSo1)=1,JunSo1+15,JunSo1+22)</f>
        <v>44004</v>
      </c>
      <c r="D7" s="76">
        <f>IF(DAY(JunSo1)=1,JunSo1+16,JunSo1+23)</f>
        <v>44005</v>
      </c>
      <c r="E7" s="76">
        <f>IF(DAY(JunSo1)=1,JunSo1+17,JunSo1+24)</f>
        <v>44006</v>
      </c>
      <c r="F7" s="76">
        <f>IF(DAY(JunSo1)=1,JunSo1+18,JunSo1+25)</f>
        <v>44007</v>
      </c>
      <c r="G7" s="76">
        <f>IF(DAY(JunSo1)=1,JunSo1+19,JunSo1+26)</f>
        <v>44008</v>
      </c>
      <c r="H7" s="76">
        <f>IF(DAY(JunSo1)=1,JunSo1+20,JunSo1+27)</f>
        <v>44009</v>
      </c>
      <c r="I7" s="76">
        <f>IF(DAY(JunSo1)=1,JunSo1+21,JunSo1+28)</f>
        <v>44010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IF(DAY(JunSo1)=1,JunSo1+22,JunSo1+29)</f>
        <v>44011</v>
      </c>
      <c r="D8" s="76">
        <f>IF(DAY(JunSo1)=1,JunSo1+23,JunSo1+30)</f>
        <v>44012</v>
      </c>
      <c r="E8" s="76">
        <f>IF(DAY(JunSo1)=1,JunSo1+24,JunSo1+31)</f>
        <v>44013</v>
      </c>
      <c r="F8" s="76">
        <f>IF(DAY(JunSo1)=1,JunSo1+25,JunSo1+32)</f>
        <v>44014</v>
      </c>
      <c r="G8" s="76">
        <f>IF(DAY(JunSo1)=1,JunSo1+26,JunSo1+33)</f>
        <v>44015</v>
      </c>
      <c r="H8" s="76">
        <f>IF(DAY(JunSo1)=1,JunSo1+27,JunSo1+34)</f>
        <v>44016</v>
      </c>
      <c r="I8" s="76">
        <f>IF(DAY(JunSo1)=1,JunSo1+28,JunSo1+35)</f>
        <v>44017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IF(DAY(JunSo1)=1,JunSo1+29,JunSo1+36)</f>
        <v>44018</v>
      </c>
      <c r="D9" s="76">
        <f>IF(DAY(JunSo1)=1,JunSo1+30,JunSo1+37)</f>
        <v>44019</v>
      </c>
      <c r="E9" s="76">
        <f>IF(DAY(JunSo1)=1,JunSo1+31,JunSo1+38)</f>
        <v>44020</v>
      </c>
      <c r="F9" s="76">
        <f>IF(DAY(JunSo1)=1,JunSo1+32,JunSo1+39)</f>
        <v>44021</v>
      </c>
      <c r="G9" s="76">
        <f>IF(DAY(JunSo1)=1,JunSo1+33,JunSo1+40)</f>
        <v>44022</v>
      </c>
      <c r="H9" s="76">
        <f>IF(DAY(JunSo1)=1,JunSo1+34,JunSo1+41)</f>
        <v>44023</v>
      </c>
      <c r="I9" s="76">
        <f>IF(DAY(JunSo1)=1,JunSo1+35,JunSo1+42)</f>
        <v>44024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VLOOKUP(DAY(C4),HausaufgabenTage,1,FALSE)=DAY(C4)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31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IF(DAY(JulSo1)=1,JulSo1-6,JulSo1+1)</f>
        <v>44011</v>
      </c>
      <c r="D4" s="76">
        <f>IF(DAY(JulSo1)=1,JulSo1-5,JulSo1+2)</f>
        <v>44012</v>
      </c>
      <c r="E4" s="76">
        <f>IF(DAY(JulSo1)=1,JulSo1-4,JulSo1+3)</f>
        <v>44013</v>
      </c>
      <c r="F4" s="76">
        <f>IF(DAY(JulSo1)=1,JulSo1-3,JulSo1+4)</f>
        <v>44014</v>
      </c>
      <c r="G4" s="76">
        <f>IF(DAY(JulSo1)=1,JulSo1-2,JulSo1+5)</f>
        <v>44015</v>
      </c>
      <c r="H4" s="76">
        <f>IF(DAY(JulSo1)=1,JulSo1-1,JulSo1+6)</f>
        <v>44016</v>
      </c>
      <c r="I4" s="76">
        <f>IF(DAY(JulSo1)=1,JulSo1,JulSo1+7)</f>
        <v>44017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IF(DAY(JulSo1)=1,JulSo1+1,JulSo1+8)</f>
        <v>44018</v>
      </c>
      <c r="D5" s="76">
        <f>IF(DAY(JulSo1)=1,JulSo1+2,JulSo1+9)</f>
        <v>44019</v>
      </c>
      <c r="E5" s="76">
        <f>IF(DAY(JulSo1)=1,JulSo1+3,JulSo1+10)</f>
        <v>44020</v>
      </c>
      <c r="F5" s="76">
        <f>IF(DAY(JulSo1)=1,JulSo1+4,JulSo1+11)</f>
        <v>44021</v>
      </c>
      <c r="G5" s="76">
        <f>IF(DAY(JulSo1)=1,JulSo1+5,JulSo1+12)</f>
        <v>44022</v>
      </c>
      <c r="H5" s="76">
        <f>IF(DAY(JulSo1)=1,JulSo1+6,JulSo1+13)</f>
        <v>44023</v>
      </c>
      <c r="I5" s="76">
        <f>IF(DAY(JulSo1)=1,JulSo1+7,JulSo1+14)</f>
        <v>44024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IF(DAY(JulSo1)=1,JulSo1+8,JulSo1+15)</f>
        <v>44025</v>
      </c>
      <c r="D6" s="76">
        <f>IF(DAY(JulSo1)=1,JulSo1+9,JulSo1+16)</f>
        <v>44026</v>
      </c>
      <c r="E6" s="76">
        <f>IF(DAY(JulSo1)=1,JulSo1+10,JulSo1+17)</f>
        <v>44027</v>
      </c>
      <c r="F6" s="76">
        <f>IF(DAY(JulSo1)=1,JulSo1+11,JulSo1+18)</f>
        <v>44028</v>
      </c>
      <c r="G6" s="76">
        <f>IF(DAY(JulSo1)=1,JulSo1+12,JulSo1+19)</f>
        <v>44029</v>
      </c>
      <c r="H6" s="76">
        <f>IF(DAY(JulSo1)=1,JulSo1+13,JulSo1+20)</f>
        <v>44030</v>
      </c>
      <c r="I6" s="76">
        <f>IF(DAY(JulSo1)=1,JulSo1+14,JulSo1+21)</f>
        <v>44031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IF(DAY(JulSo1)=1,JulSo1+15,JulSo1+22)</f>
        <v>44032</v>
      </c>
      <c r="D7" s="76">
        <f>IF(DAY(JulSo1)=1,JulSo1+16,JulSo1+23)</f>
        <v>44033</v>
      </c>
      <c r="E7" s="76">
        <f>IF(DAY(JulSo1)=1,JulSo1+17,JulSo1+24)</f>
        <v>44034</v>
      </c>
      <c r="F7" s="76">
        <f>IF(DAY(JulSo1)=1,JulSo1+18,JulSo1+25)</f>
        <v>44035</v>
      </c>
      <c r="G7" s="76">
        <f>IF(DAY(JulSo1)=1,JulSo1+19,JulSo1+26)</f>
        <v>44036</v>
      </c>
      <c r="H7" s="76">
        <f>IF(DAY(JulSo1)=1,JulSo1+20,JulSo1+27)</f>
        <v>44037</v>
      </c>
      <c r="I7" s="76">
        <f>IF(DAY(JulSo1)=1,JulSo1+21,JulSo1+28)</f>
        <v>44038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IF(DAY(JulSo1)=1,JulSo1+22,JulSo1+29)</f>
        <v>44039</v>
      </c>
      <c r="D8" s="76">
        <f>IF(DAY(JulSo1)=1,JulSo1+23,JulSo1+30)</f>
        <v>44040</v>
      </c>
      <c r="E8" s="76">
        <f>IF(DAY(JulSo1)=1,JulSo1+24,JulSo1+31)</f>
        <v>44041</v>
      </c>
      <c r="F8" s="76">
        <f>IF(DAY(JulSo1)=1,JulSo1+25,JulSo1+32)</f>
        <v>44042</v>
      </c>
      <c r="G8" s="76">
        <f>IF(DAY(JulSo1)=1,JulSo1+26,JulSo1+33)</f>
        <v>44043</v>
      </c>
      <c r="H8" s="76">
        <f>IF(DAY(JulSo1)=1,JulSo1+27,JulSo1+34)</f>
        <v>44044</v>
      </c>
      <c r="I8" s="76">
        <f>IF(DAY(JulSo1)=1,JulSo1+28,JulSo1+35)</f>
        <v>44045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IF(DAY(JulSo1)=1,JulSo1+29,JulSo1+36)</f>
        <v>44046</v>
      </c>
      <c r="D9" s="76">
        <f>IF(DAY(JulSo1)=1,JulSo1+30,JulSo1+37)</f>
        <v>44047</v>
      </c>
      <c r="E9" s="76">
        <f>IF(DAY(JulSo1)=1,JulSo1+31,JulSo1+38)</f>
        <v>44048</v>
      </c>
      <c r="F9" s="76">
        <f>IF(DAY(JulSo1)=1,JulSo1+32,JulSo1+39)</f>
        <v>44049</v>
      </c>
      <c r="G9" s="76">
        <f>IF(DAY(JulSo1)=1,JulSo1+33,JulSo1+40)</f>
        <v>44050</v>
      </c>
      <c r="H9" s="76">
        <f>IF(DAY(JulSo1)=1,JulSo1+34,JulSo1+41)</f>
        <v>44051</v>
      </c>
      <c r="I9" s="76">
        <f>IF(DAY(JulSo1)=1,JulSo1+35,JulSo1+42)</f>
        <v>44052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VLOOKUP(DAY(C4),HausaufgabenTage,1,FALSE)=DAY(C4)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32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IF(DAY(AugSo1)=1,AugSo1-6,AugSo1+1)</f>
        <v>44039</v>
      </c>
      <c r="D4" s="76">
        <f>IF(DAY(AugSo1)=1,AugSo1-5,AugSo1+2)</f>
        <v>44040</v>
      </c>
      <c r="E4" s="76">
        <f>IF(DAY(AugSo1)=1,AugSo1-4,AugSo1+3)</f>
        <v>44041</v>
      </c>
      <c r="F4" s="76">
        <f>IF(DAY(AugSo1)=1,AugSo1-3,AugSo1+4)</f>
        <v>44042</v>
      </c>
      <c r="G4" s="76">
        <f>IF(DAY(AugSo1)=1,AugSo1-2,AugSo1+5)</f>
        <v>44043</v>
      </c>
      <c r="H4" s="76">
        <f>IF(DAY(AugSo1)=1,AugSo1-1,AugSo1+6)</f>
        <v>44044</v>
      </c>
      <c r="I4" s="76">
        <f>IF(DAY(AugSo1)=1,AugSo1,AugSo1+7)</f>
        <v>44045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IF(DAY(AugSo1)=1,AugSo1+1,AugSo1+8)</f>
        <v>44046</v>
      </c>
      <c r="D5" s="76">
        <f>IF(DAY(AugSo1)=1,AugSo1+2,AugSo1+9)</f>
        <v>44047</v>
      </c>
      <c r="E5" s="76">
        <f>IF(DAY(AugSo1)=1,AugSo1+3,AugSo1+10)</f>
        <v>44048</v>
      </c>
      <c r="F5" s="76">
        <f>IF(DAY(AugSo1)=1,AugSo1+4,AugSo1+11)</f>
        <v>44049</v>
      </c>
      <c r="G5" s="76">
        <f>IF(DAY(AugSo1)=1,AugSo1+5,AugSo1+12)</f>
        <v>44050</v>
      </c>
      <c r="H5" s="76">
        <f>IF(DAY(AugSo1)=1,AugSo1+6,AugSo1+13)</f>
        <v>44051</v>
      </c>
      <c r="I5" s="76">
        <f>IF(DAY(AugSo1)=1,AugSo1+7,AugSo1+14)</f>
        <v>44052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IF(DAY(AugSo1)=1,AugSo1+8,AugSo1+15)</f>
        <v>44053</v>
      </c>
      <c r="D6" s="76">
        <f>IF(DAY(AugSo1)=1,AugSo1+9,AugSo1+16)</f>
        <v>44054</v>
      </c>
      <c r="E6" s="76">
        <f>IF(DAY(AugSo1)=1,AugSo1+10,AugSo1+17)</f>
        <v>44055</v>
      </c>
      <c r="F6" s="76">
        <f>IF(DAY(AugSo1)=1,AugSo1+11,AugSo1+18)</f>
        <v>44056</v>
      </c>
      <c r="G6" s="76">
        <f>IF(DAY(AugSo1)=1,AugSo1+12,AugSo1+19)</f>
        <v>44057</v>
      </c>
      <c r="H6" s="76">
        <f>IF(DAY(AugSo1)=1,AugSo1+13,AugSo1+20)</f>
        <v>44058</v>
      </c>
      <c r="I6" s="76">
        <f>IF(DAY(AugSo1)=1,AugSo1+14,AugSo1+21)</f>
        <v>44059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IF(DAY(AugSo1)=1,AugSo1+15,AugSo1+22)</f>
        <v>44060</v>
      </c>
      <c r="D7" s="76">
        <f>IF(DAY(AugSo1)=1,AugSo1+16,AugSo1+23)</f>
        <v>44061</v>
      </c>
      <c r="E7" s="76">
        <f>IF(DAY(AugSo1)=1,AugSo1+17,AugSo1+24)</f>
        <v>44062</v>
      </c>
      <c r="F7" s="76">
        <f>IF(DAY(AugSo1)=1,AugSo1+18,AugSo1+25)</f>
        <v>44063</v>
      </c>
      <c r="G7" s="76">
        <f>IF(DAY(AugSo1)=1,AugSo1+19,AugSo1+26)</f>
        <v>44064</v>
      </c>
      <c r="H7" s="76">
        <f>IF(DAY(AugSo1)=1,AugSo1+20,AugSo1+27)</f>
        <v>44065</v>
      </c>
      <c r="I7" s="76">
        <f>IF(DAY(AugSo1)=1,AugSo1+21,AugSo1+28)</f>
        <v>44066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IF(DAY(AugSo1)=1,AugSo1+22,AugSo1+29)</f>
        <v>44067</v>
      </c>
      <c r="D8" s="76">
        <f>IF(DAY(AugSo1)=1,AugSo1+23,AugSo1+30)</f>
        <v>44068</v>
      </c>
      <c r="E8" s="76">
        <f>IF(DAY(AugSo1)=1,AugSo1+24,AugSo1+31)</f>
        <v>44069</v>
      </c>
      <c r="F8" s="76">
        <f>IF(DAY(AugSo1)=1,AugSo1+25,AugSo1+32)</f>
        <v>44070</v>
      </c>
      <c r="G8" s="76">
        <f>IF(DAY(AugSo1)=1,AugSo1+26,AugSo1+33)</f>
        <v>44071</v>
      </c>
      <c r="H8" s="76">
        <f>IF(DAY(AugSo1)=1,AugSo1+27,AugSo1+34)</f>
        <v>44072</v>
      </c>
      <c r="I8" s="76">
        <f>IF(DAY(AugSo1)=1,AugSo1+28,AugSo1+35)</f>
        <v>44073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IF(DAY(AugSo1)=1,AugSo1+29,AugSo1+36)</f>
        <v>44074</v>
      </c>
      <c r="D9" s="76">
        <f>IF(DAY(AugSo1)=1,AugSo1+30,AugSo1+37)</f>
        <v>44075</v>
      </c>
      <c r="E9" s="76">
        <f>IF(DAY(AugSo1)=1,AugSo1+31,AugSo1+38)</f>
        <v>44076</v>
      </c>
      <c r="F9" s="76">
        <f>IF(DAY(AugSo1)=1,AugSo1+32,AugSo1+39)</f>
        <v>44077</v>
      </c>
      <c r="G9" s="76">
        <f>IF(DAY(AugSo1)=1,AugSo1+33,AugSo1+40)</f>
        <v>44078</v>
      </c>
      <c r="H9" s="76">
        <f>IF(DAY(AugSo1)=1,AugSo1+34,AugSo1+41)</f>
        <v>44079</v>
      </c>
      <c r="I9" s="76">
        <f>IF(DAY(AugSo1)=1,AugSo1+35,AugSo1+42)</f>
        <v>44080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VLOOKUP(DAY(C4),HausaufgabenTage,1,FALSE)=DAY(C4)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40" t="s">
        <v>22</v>
      </c>
      <c r="L2" s="41">
        <v>2013</v>
      </c>
      <c r="M2" s="41"/>
      <c r="N2" s="74">
        <f>KalenderJahr</f>
        <v>2020</v>
      </c>
    </row>
    <row r="3" spans="1:14" ht="21" customHeight="1" x14ac:dyDescent="0.2">
      <c r="A3" s="3"/>
      <c r="B3" s="64" t="s">
        <v>33</v>
      </c>
      <c r="C3" s="1" t="s">
        <v>9</v>
      </c>
      <c r="D3" s="1" t="s">
        <v>15</v>
      </c>
      <c r="E3" s="1" t="s">
        <v>16</v>
      </c>
      <c r="F3" s="1" t="s">
        <v>15</v>
      </c>
      <c r="G3" s="1" t="s">
        <v>18</v>
      </c>
      <c r="H3" s="1" t="s">
        <v>20</v>
      </c>
      <c r="I3" s="1" t="s">
        <v>20</v>
      </c>
      <c r="J3" s="4"/>
      <c r="K3" s="42"/>
      <c r="L3" s="43"/>
      <c r="M3" s="43"/>
      <c r="N3" s="75"/>
    </row>
    <row r="4" spans="1:14" ht="18" customHeight="1" x14ac:dyDescent="0.2">
      <c r="A4" s="3"/>
      <c r="B4" s="64"/>
      <c r="C4" s="76">
        <f>IF(DAY(SepSo1)=1,SepSo1-6,SepSo1+1)</f>
        <v>44074</v>
      </c>
      <c r="D4" s="76">
        <f>IF(DAY(SepSo1)=1,SepSo1-5,SepSo1+2)</f>
        <v>44075</v>
      </c>
      <c r="E4" s="76">
        <f>IF(DAY(SepSo1)=1,SepSo1-4,SepSo1+3)</f>
        <v>44076</v>
      </c>
      <c r="F4" s="76">
        <f>IF(DAY(SepSo1)=1,SepSo1-3,SepSo1+4)</f>
        <v>44077</v>
      </c>
      <c r="G4" s="76">
        <f>IF(DAY(SepSo1)=1,SepSo1-2,SepSo1+5)</f>
        <v>44078</v>
      </c>
      <c r="H4" s="76">
        <f>IF(DAY(SepSo1)=1,SepSo1-1,SepSo1+6)</f>
        <v>44079</v>
      </c>
      <c r="I4" s="76">
        <f>IF(DAY(SepSo1)=1,SepSo1,SepSo1+7)</f>
        <v>44080</v>
      </c>
      <c r="J4" s="4"/>
      <c r="K4" s="44" t="s">
        <v>2</v>
      </c>
      <c r="L4" s="13"/>
      <c r="M4" s="45"/>
      <c r="N4" s="46"/>
    </row>
    <row r="5" spans="1:14" ht="18" customHeight="1" x14ac:dyDescent="0.2">
      <c r="A5" s="3"/>
      <c r="B5" s="23"/>
      <c r="C5" s="76">
        <f>IF(DAY(SepSo1)=1,SepSo1+1,SepSo1+8)</f>
        <v>44081</v>
      </c>
      <c r="D5" s="76">
        <f>IF(DAY(SepSo1)=1,SepSo1+2,SepSo1+9)</f>
        <v>44082</v>
      </c>
      <c r="E5" s="76">
        <f>IF(DAY(SepSo1)=1,SepSo1+3,SepSo1+10)</f>
        <v>44083</v>
      </c>
      <c r="F5" s="76">
        <f>IF(DAY(SepSo1)=1,SepSo1+4,SepSo1+11)</f>
        <v>44084</v>
      </c>
      <c r="G5" s="76">
        <f>IF(DAY(SepSo1)=1,SepSo1+5,SepSo1+12)</f>
        <v>44085</v>
      </c>
      <c r="H5" s="76">
        <f>IF(DAY(SepSo1)=1,SepSo1+6,SepSo1+13)</f>
        <v>44086</v>
      </c>
      <c r="I5" s="76">
        <f>IF(DAY(SepSo1)=1,SepSo1+7,SepSo1+14)</f>
        <v>44087</v>
      </c>
      <c r="J5" s="4"/>
      <c r="K5" s="30"/>
      <c r="L5" s="14"/>
      <c r="M5" s="31"/>
      <c r="N5" s="32"/>
    </row>
    <row r="6" spans="1:14" ht="18" customHeight="1" x14ac:dyDescent="0.2">
      <c r="A6" s="3"/>
      <c r="B6" s="23"/>
      <c r="C6" s="76">
        <f>IF(DAY(SepSo1)=1,SepSo1+8,SepSo1+15)</f>
        <v>44088</v>
      </c>
      <c r="D6" s="76">
        <f>IF(DAY(SepSo1)=1,SepSo1+9,SepSo1+16)</f>
        <v>44089</v>
      </c>
      <c r="E6" s="76">
        <f>IF(DAY(SepSo1)=1,SepSo1+10,SepSo1+17)</f>
        <v>44090</v>
      </c>
      <c r="F6" s="76">
        <f>IF(DAY(SepSo1)=1,SepSo1+11,SepSo1+18)</f>
        <v>44091</v>
      </c>
      <c r="G6" s="76">
        <f>IF(DAY(SepSo1)=1,SepSo1+12,SepSo1+19)</f>
        <v>44092</v>
      </c>
      <c r="H6" s="76">
        <f>IF(DAY(SepSo1)=1,SepSo1+13,SepSo1+20)</f>
        <v>44093</v>
      </c>
      <c r="I6" s="76">
        <f>IF(DAY(SepSo1)=1,SepSo1+14,SepSo1+21)</f>
        <v>44094</v>
      </c>
      <c r="J6" s="4"/>
      <c r="K6" s="30"/>
      <c r="L6" s="14"/>
      <c r="M6" s="31"/>
      <c r="N6" s="32"/>
    </row>
    <row r="7" spans="1:14" ht="18" customHeight="1" x14ac:dyDescent="0.2">
      <c r="A7" s="3"/>
      <c r="B7" s="23"/>
      <c r="C7" s="76">
        <f>IF(DAY(SepSo1)=1,SepSo1+15,SepSo1+22)</f>
        <v>44095</v>
      </c>
      <c r="D7" s="76">
        <f>IF(DAY(SepSo1)=1,SepSo1+16,SepSo1+23)</f>
        <v>44096</v>
      </c>
      <c r="E7" s="76">
        <f>IF(DAY(SepSo1)=1,SepSo1+17,SepSo1+24)</f>
        <v>44097</v>
      </c>
      <c r="F7" s="76">
        <f>IF(DAY(SepSo1)=1,SepSo1+18,SepSo1+25)</f>
        <v>44098</v>
      </c>
      <c r="G7" s="76">
        <f>IF(DAY(SepSo1)=1,SepSo1+19,SepSo1+26)</f>
        <v>44099</v>
      </c>
      <c r="H7" s="76">
        <f>IF(DAY(SepSo1)=1,SepSo1+20,SepSo1+27)</f>
        <v>44100</v>
      </c>
      <c r="I7" s="76">
        <f>IF(DAY(SepSo1)=1,SepSo1+21,SepSo1+28)</f>
        <v>44101</v>
      </c>
      <c r="J7" s="4"/>
      <c r="K7" s="9"/>
      <c r="L7" s="14"/>
      <c r="M7" s="31"/>
      <c r="N7" s="32"/>
    </row>
    <row r="8" spans="1:14" ht="18.75" customHeight="1" x14ac:dyDescent="0.2">
      <c r="A8" s="3"/>
      <c r="B8" s="23"/>
      <c r="C8" s="76">
        <f>IF(DAY(SepSo1)=1,SepSo1+22,SepSo1+29)</f>
        <v>44102</v>
      </c>
      <c r="D8" s="76">
        <f>IF(DAY(SepSo1)=1,SepSo1+23,SepSo1+30)</f>
        <v>44103</v>
      </c>
      <c r="E8" s="76">
        <f>IF(DAY(SepSo1)=1,SepSo1+24,SepSo1+31)</f>
        <v>44104</v>
      </c>
      <c r="F8" s="76">
        <f>IF(DAY(SepSo1)=1,SepSo1+25,SepSo1+32)</f>
        <v>44105</v>
      </c>
      <c r="G8" s="76">
        <f>IF(DAY(SepSo1)=1,SepSo1+26,SepSo1+33)</f>
        <v>44106</v>
      </c>
      <c r="H8" s="76">
        <f>IF(DAY(SepSo1)=1,SepSo1+27,SepSo1+34)</f>
        <v>44107</v>
      </c>
      <c r="I8" s="76">
        <f>IF(DAY(SepSo1)=1,SepSo1+28,SepSo1+35)</f>
        <v>44108</v>
      </c>
      <c r="J8" s="4"/>
      <c r="K8" s="9"/>
      <c r="L8" s="14"/>
      <c r="M8" s="31"/>
      <c r="N8" s="32"/>
    </row>
    <row r="9" spans="1:14" ht="18" customHeight="1" x14ac:dyDescent="0.2">
      <c r="A9" s="3"/>
      <c r="B9" s="23"/>
      <c r="C9" s="76">
        <f>IF(DAY(SepSo1)=1,SepSo1+29,SepSo1+36)</f>
        <v>44109</v>
      </c>
      <c r="D9" s="76">
        <f>IF(DAY(SepSo1)=1,SepSo1+30,SepSo1+37)</f>
        <v>44110</v>
      </c>
      <c r="E9" s="76">
        <f>IF(DAY(SepSo1)=1,SepSo1+31,SepSo1+38)</f>
        <v>44111</v>
      </c>
      <c r="F9" s="76">
        <f>IF(DAY(SepSo1)=1,SepSo1+32,SepSo1+39)</f>
        <v>44112</v>
      </c>
      <c r="G9" s="76">
        <f>IF(DAY(SepSo1)=1,SepSo1+33,SepSo1+40)</f>
        <v>44113</v>
      </c>
      <c r="H9" s="76">
        <f>IF(DAY(SepSo1)=1,SepSo1+34,SepSo1+41)</f>
        <v>44114</v>
      </c>
      <c r="I9" s="76">
        <f>IF(DAY(SepSo1)=1,SepSo1+35,SepSo1+42)</f>
        <v>44115</v>
      </c>
      <c r="J9" s="4"/>
      <c r="K9" s="10"/>
      <c r="L9" s="15"/>
      <c r="M9" s="33"/>
      <c r="N9" s="34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29" t="s">
        <v>10</v>
      </c>
      <c r="L10" s="13"/>
      <c r="M10" s="35"/>
      <c r="N10" s="36"/>
    </row>
    <row r="11" spans="1:14" ht="18" customHeight="1" x14ac:dyDescent="0.2">
      <c r="A11" s="3"/>
      <c r="B11" s="66" t="s">
        <v>1</v>
      </c>
      <c r="C11" s="67"/>
      <c r="D11" s="67"/>
      <c r="E11" s="67"/>
      <c r="F11" s="67"/>
      <c r="G11" s="67"/>
      <c r="H11" s="67"/>
      <c r="I11" s="67"/>
      <c r="J11" s="68"/>
      <c r="K11" s="30"/>
      <c r="L11" s="14"/>
      <c r="M11" s="31"/>
      <c r="N11" s="32"/>
    </row>
    <row r="12" spans="1:14" ht="18" customHeight="1" x14ac:dyDescent="0.2">
      <c r="A12" s="3"/>
      <c r="B12" s="66"/>
      <c r="C12" s="67"/>
      <c r="D12" s="67"/>
      <c r="E12" s="67"/>
      <c r="F12" s="67"/>
      <c r="G12" s="67"/>
      <c r="H12" s="67"/>
      <c r="I12" s="67"/>
      <c r="J12" s="68"/>
      <c r="K12" s="30"/>
      <c r="L12" s="14"/>
      <c r="M12" s="31"/>
      <c r="N12" s="32"/>
    </row>
    <row r="13" spans="1:14" ht="18" customHeight="1" x14ac:dyDescent="0.2">
      <c r="B13" s="2" t="s">
        <v>2</v>
      </c>
      <c r="C13" s="37" t="s">
        <v>10</v>
      </c>
      <c r="D13" s="39"/>
      <c r="E13" s="37" t="s">
        <v>17</v>
      </c>
      <c r="F13" s="39"/>
      <c r="G13" s="37" t="s">
        <v>19</v>
      </c>
      <c r="H13" s="39"/>
      <c r="I13" s="37" t="s">
        <v>21</v>
      </c>
      <c r="J13" s="38"/>
      <c r="K13" s="9"/>
      <c r="L13" s="14"/>
      <c r="M13" s="31"/>
      <c r="N13" s="32"/>
    </row>
    <row r="14" spans="1:14" ht="18" customHeight="1" x14ac:dyDescent="0.2">
      <c r="B14" s="7" t="s">
        <v>3</v>
      </c>
      <c r="C14" s="51"/>
      <c r="D14" s="52"/>
      <c r="E14" s="51" t="s">
        <v>3</v>
      </c>
      <c r="F14" s="52"/>
      <c r="G14" s="51"/>
      <c r="H14" s="52"/>
      <c r="I14" s="51" t="s">
        <v>3</v>
      </c>
      <c r="J14" s="59"/>
      <c r="K14" s="9"/>
      <c r="L14" s="14"/>
      <c r="M14" s="31"/>
      <c r="N14" s="32"/>
    </row>
    <row r="15" spans="1:14" ht="18" customHeight="1" x14ac:dyDescent="0.2">
      <c r="B15" s="5" t="s">
        <v>4</v>
      </c>
      <c r="C15" s="49"/>
      <c r="D15" s="50"/>
      <c r="E15" s="49" t="s">
        <v>4</v>
      </c>
      <c r="F15" s="50"/>
      <c r="G15" s="49"/>
      <c r="H15" s="50"/>
      <c r="I15" s="49" t="s">
        <v>4</v>
      </c>
      <c r="J15" s="57"/>
      <c r="K15" s="11"/>
      <c r="L15" s="16"/>
      <c r="M15" s="33"/>
      <c r="N15" s="34"/>
    </row>
    <row r="16" spans="1:14" ht="18" customHeight="1" x14ac:dyDescent="0.2">
      <c r="B16" s="7"/>
      <c r="C16" s="51" t="s">
        <v>11</v>
      </c>
      <c r="D16" s="52"/>
      <c r="E16" s="51"/>
      <c r="F16" s="52"/>
      <c r="G16" s="51" t="s">
        <v>11</v>
      </c>
      <c r="H16" s="52"/>
      <c r="I16" s="60"/>
      <c r="J16" s="61"/>
      <c r="K16" s="29" t="s">
        <v>17</v>
      </c>
      <c r="L16" s="13"/>
      <c r="M16" s="35"/>
      <c r="N16" s="36"/>
    </row>
    <row r="17" spans="2:14" ht="18" customHeight="1" x14ac:dyDescent="0.2">
      <c r="B17" s="5"/>
      <c r="C17" s="49" t="s">
        <v>12</v>
      </c>
      <c r="D17" s="50"/>
      <c r="E17" s="49"/>
      <c r="F17" s="50"/>
      <c r="G17" s="49" t="s">
        <v>12</v>
      </c>
      <c r="H17" s="50"/>
      <c r="I17" s="49"/>
      <c r="J17" s="57"/>
      <c r="K17" s="30"/>
      <c r="L17" s="14"/>
      <c r="M17" s="31"/>
      <c r="N17" s="32"/>
    </row>
    <row r="18" spans="2:14" ht="18" customHeight="1" x14ac:dyDescent="0.2">
      <c r="B18" s="8" t="s">
        <v>5</v>
      </c>
      <c r="C18" s="53"/>
      <c r="D18" s="54"/>
      <c r="E18" s="53" t="s">
        <v>5</v>
      </c>
      <c r="F18" s="54"/>
      <c r="G18" s="53"/>
      <c r="H18" s="54"/>
      <c r="I18" s="53" t="s">
        <v>5</v>
      </c>
      <c r="J18" s="58"/>
      <c r="K18" s="30"/>
      <c r="L18" s="14"/>
      <c r="M18" s="31"/>
      <c r="N18" s="32"/>
    </row>
    <row r="19" spans="2:14" ht="18" customHeight="1" x14ac:dyDescent="0.2">
      <c r="B19" s="5" t="s">
        <v>6</v>
      </c>
      <c r="C19" s="49"/>
      <c r="D19" s="50"/>
      <c r="E19" s="49" t="s">
        <v>6</v>
      </c>
      <c r="F19" s="50"/>
      <c r="G19" s="49"/>
      <c r="H19" s="50"/>
      <c r="I19" s="49" t="s">
        <v>6</v>
      </c>
      <c r="J19" s="57"/>
      <c r="K19" s="9"/>
      <c r="L19" s="14"/>
      <c r="M19" s="31"/>
      <c r="N19" s="32"/>
    </row>
    <row r="20" spans="2:14" ht="18" customHeight="1" x14ac:dyDescent="0.2">
      <c r="B20" s="7"/>
      <c r="C20" s="51"/>
      <c r="D20" s="52"/>
      <c r="E20" s="51"/>
      <c r="F20" s="52"/>
      <c r="G20" s="51"/>
      <c r="H20" s="52"/>
      <c r="I20" s="51"/>
      <c r="J20" s="59"/>
      <c r="K20" s="9"/>
      <c r="L20" s="14"/>
      <c r="M20" s="31"/>
      <c r="N20" s="32"/>
    </row>
    <row r="21" spans="2:14" ht="18" customHeight="1" x14ac:dyDescent="0.2">
      <c r="B21" s="5"/>
      <c r="C21" s="49"/>
      <c r="D21" s="50"/>
      <c r="E21" s="49"/>
      <c r="F21" s="50"/>
      <c r="G21" s="49"/>
      <c r="H21" s="50"/>
      <c r="I21" s="62"/>
      <c r="J21" s="63"/>
      <c r="K21" s="11"/>
      <c r="L21" s="16"/>
      <c r="M21" s="33"/>
      <c r="N21" s="34"/>
    </row>
    <row r="22" spans="2:14" ht="18" customHeight="1" x14ac:dyDescent="0.2">
      <c r="B22" s="7"/>
      <c r="C22" s="51"/>
      <c r="D22" s="52"/>
      <c r="E22" s="51"/>
      <c r="F22" s="52"/>
      <c r="G22" s="51"/>
      <c r="H22" s="52"/>
      <c r="I22" s="51"/>
      <c r="J22" s="59"/>
      <c r="K22" s="29" t="s">
        <v>19</v>
      </c>
      <c r="L22" s="13"/>
      <c r="M22" s="35"/>
      <c r="N22" s="36"/>
    </row>
    <row r="23" spans="2:14" ht="18" customHeight="1" x14ac:dyDescent="0.2">
      <c r="B23" s="5"/>
      <c r="C23" s="49"/>
      <c r="D23" s="50"/>
      <c r="E23" s="49"/>
      <c r="F23" s="50"/>
      <c r="G23" s="49"/>
      <c r="H23" s="50"/>
      <c r="I23" s="49"/>
      <c r="J23" s="57"/>
      <c r="K23" s="30"/>
      <c r="L23" s="14"/>
      <c r="M23" s="31"/>
      <c r="N23" s="32"/>
    </row>
    <row r="24" spans="2:14" ht="18" customHeight="1" x14ac:dyDescent="0.2">
      <c r="B24" s="7"/>
      <c r="C24" s="51"/>
      <c r="D24" s="52"/>
      <c r="E24" s="51"/>
      <c r="F24" s="52"/>
      <c r="G24" s="51"/>
      <c r="H24" s="52"/>
      <c r="I24" s="51"/>
      <c r="J24" s="59"/>
      <c r="K24" s="30"/>
      <c r="L24" s="14"/>
      <c r="M24" s="31"/>
      <c r="N24" s="32"/>
    </row>
    <row r="25" spans="2:14" ht="18" customHeight="1" x14ac:dyDescent="0.2">
      <c r="B25" s="5"/>
      <c r="C25" s="49"/>
      <c r="D25" s="50"/>
      <c r="E25" s="49"/>
      <c r="F25" s="50"/>
      <c r="G25" s="49"/>
      <c r="H25" s="50"/>
      <c r="I25" s="49"/>
      <c r="J25" s="57"/>
      <c r="K25" s="30"/>
      <c r="L25" s="14"/>
      <c r="M25" s="31"/>
      <c r="N25" s="32"/>
    </row>
    <row r="26" spans="2:14" ht="18" customHeight="1" x14ac:dyDescent="0.2">
      <c r="B26" s="7" t="s">
        <v>7</v>
      </c>
      <c r="C26" s="51"/>
      <c r="D26" s="52"/>
      <c r="E26" s="51" t="s">
        <v>7</v>
      </c>
      <c r="F26" s="52"/>
      <c r="G26" s="51"/>
      <c r="H26" s="52"/>
      <c r="I26" s="51" t="s">
        <v>7</v>
      </c>
      <c r="J26" s="59"/>
      <c r="K26" s="9"/>
      <c r="L26" s="14"/>
      <c r="M26" s="31"/>
      <c r="N26" s="32"/>
    </row>
    <row r="27" spans="2:14" ht="18" customHeight="1" x14ac:dyDescent="0.2">
      <c r="B27" s="5" t="s">
        <v>8</v>
      </c>
      <c r="C27" s="49"/>
      <c r="D27" s="50"/>
      <c r="E27" s="49" t="s">
        <v>8</v>
      </c>
      <c r="F27" s="50"/>
      <c r="G27" s="49"/>
      <c r="H27" s="50"/>
      <c r="I27" s="49" t="s">
        <v>8</v>
      </c>
      <c r="J27" s="57"/>
      <c r="K27" s="11"/>
      <c r="L27" s="16"/>
      <c r="M27" s="33"/>
      <c r="N27" s="34"/>
    </row>
    <row r="28" spans="2:14" ht="18" customHeight="1" x14ac:dyDescent="0.2">
      <c r="B28" s="7"/>
      <c r="C28" s="51"/>
      <c r="D28" s="52"/>
      <c r="E28" s="51"/>
      <c r="F28" s="52"/>
      <c r="G28" s="51"/>
      <c r="H28" s="52"/>
      <c r="I28" s="51"/>
      <c r="J28" s="59"/>
      <c r="K28" s="29" t="s">
        <v>21</v>
      </c>
      <c r="L28" s="13"/>
      <c r="M28" s="35"/>
      <c r="N28" s="36"/>
    </row>
    <row r="29" spans="2:14" ht="18" customHeight="1" x14ac:dyDescent="0.2">
      <c r="B29" s="5"/>
      <c r="C29" s="49"/>
      <c r="D29" s="50"/>
      <c r="E29" s="49"/>
      <c r="F29" s="50"/>
      <c r="G29" s="49"/>
      <c r="H29" s="50"/>
      <c r="I29" s="49"/>
      <c r="J29" s="57"/>
      <c r="K29" s="30"/>
      <c r="L29" s="14"/>
      <c r="M29" s="31"/>
      <c r="N29" s="32"/>
    </row>
    <row r="30" spans="2:14" ht="18" customHeight="1" x14ac:dyDescent="0.2">
      <c r="B30" s="7"/>
      <c r="C30" s="51" t="s">
        <v>13</v>
      </c>
      <c r="D30" s="52"/>
      <c r="E30" s="51"/>
      <c r="F30" s="52"/>
      <c r="G30" s="51" t="s">
        <v>13</v>
      </c>
      <c r="H30" s="52"/>
      <c r="I30" s="71"/>
      <c r="J30" s="72"/>
      <c r="K30" s="30"/>
      <c r="L30" s="14"/>
      <c r="M30" s="31"/>
      <c r="N30" s="32"/>
    </row>
    <row r="31" spans="2:14" ht="18" customHeight="1" x14ac:dyDescent="0.2">
      <c r="B31" s="5"/>
      <c r="C31" s="49" t="s">
        <v>14</v>
      </c>
      <c r="D31" s="50"/>
      <c r="E31" s="49"/>
      <c r="F31" s="50"/>
      <c r="G31" s="49" t="s">
        <v>14</v>
      </c>
      <c r="H31" s="50"/>
      <c r="I31" s="49"/>
      <c r="J31" s="57"/>
      <c r="K31" s="12"/>
      <c r="L31" s="14"/>
      <c r="M31" s="31"/>
      <c r="N31" s="32"/>
    </row>
    <row r="32" spans="2:14" ht="18" customHeight="1" x14ac:dyDescent="0.2">
      <c r="B32" s="7"/>
      <c r="C32" s="51"/>
      <c r="D32" s="52"/>
      <c r="E32" s="51"/>
      <c r="F32" s="52"/>
      <c r="G32" s="51"/>
      <c r="H32" s="52"/>
      <c r="I32" s="60"/>
      <c r="J32" s="61"/>
      <c r="K32" s="12"/>
      <c r="L32" s="14"/>
      <c r="M32" s="31"/>
      <c r="N32" s="32"/>
    </row>
    <row r="33" spans="2:14" ht="18" customHeight="1" x14ac:dyDescent="0.2">
      <c r="B33" s="6"/>
      <c r="C33" s="55"/>
      <c r="D33" s="56"/>
      <c r="E33" s="55"/>
      <c r="F33" s="56"/>
      <c r="G33" s="55"/>
      <c r="H33" s="56"/>
      <c r="I33" s="55"/>
      <c r="J33" s="73"/>
      <c r="K33" s="27"/>
      <c r="L33" s="28"/>
      <c r="M33" s="69"/>
      <c r="N33" s="7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VLOOKUP(DAY(C4),HausaufgabenTage,1,FALSE)=DAY(C4)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37</vt:i4>
      </vt:variant>
    </vt:vector>
  </HeadingPairs>
  <TitlesOfParts>
    <vt:vector size="49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Apr!Druckbereich</vt:lpstr>
      <vt:lpstr>Aug!Druckbereich</vt:lpstr>
      <vt:lpstr>Dez!Druckbereich</vt:lpstr>
      <vt:lpstr>Feb!Druckbereich</vt:lpstr>
      <vt:lpstr>Jan!Druckbereich</vt:lpstr>
      <vt:lpstr>Jul!Druckbereich</vt:lpstr>
      <vt:lpstr>Jun!Druckbereich</vt:lpstr>
      <vt:lpstr>Mai!Druckbereich</vt:lpstr>
      <vt:lpstr>Mrz!Druckbereich</vt:lpstr>
      <vt:lpstr>Nov!Druckbereich</vt:lpstr>
      <vt:lpstr>Okt!Druckbereich</vt:lpstr>
      <vt:lpstr>Sep!Druckbereich</vt:lpstr>
      <vt:lpstr>Apr!HausaufgabenTage</vt:lpstr>
      <vt:lpstr>Aug!HausaufgabenTage</vt:lpstr>
      <vt:lpstr>Dez!HausaufgabenTage</vt:lpstr>
      <vt:lpstr>Feb!HausaufgabenTage</vt:lpstr>
      <vt:lpstr>Jul!HausaufgabenTage</vt:lpstr>
      <vt:lpstr>Jun!HausaufgabenTage</vt:lpstr>
      <vt:lpstr>Mai!HausaufgabenTage</vt:lpstr>
      <vt:lpstr>Mrz!HausaufgabenTage</vt:lpstr>
      <vt:lpstr>Nov!HausaufgabenTage</vt:lpstr>
      <vt:lpstr>Okt!HausaufgabenTage</vt:lpstr>
      <vt:lpstr>Sep!HausaufgabenTage</vt:lpstr>
      <vt:lpstr>HausaufgabenTage</vt:lpstr>
      <vt:lpstr>KalenderJahr</vt:lpstr>
      <vt:lpstr>Apr!WichtigeDatenTabelle</vt:lpstr>
      <vt:lpstr>Aug!WichtigeDatenTabelle</vt:lpstr>
      <vt:lpstr>Dez!WichtigeDatenTabelle</vt:lpstr>
      <vt:lpstr>Feb!WichtigeDatenTabelle</vt:lpstr>
      <vt:lpstr>Jul!WichtigeDatenTabelle</vt:lpstr>
      <vt:lpstr>Jun!WichtigeDatenTabelle</vt:lpstr>
      <vt:lpstr>Mai!WichtigeDatenTabelle</vt:lpstr>
      <vt:lpstr>Mrz!WichtigeDatenTabelle</vt:lpstr>
      <vt:lpstr>Nov!WichtigeDatenTabelle</vt:lpstr>
      <vt:lpstr>Okt!WichtigeDatenTabelle</vt:lpstr>
      <vt:lpstr>Sep!WichtigeDatenTabelle</vt:lpstr>
      <vt:lpstr>WichtigeDatenTabelle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2020-02-17T04:09:16Z</dcterms:modified>
</cp:coreProperties>
</file>