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480" yWindow="-75" windowWidth="10395" windowHeight="7935"/>
  </bookViews>
  <sheets>
    <sheet name="Månedligt familiebudget" sheetId="1" r:id="rId1"/>
  </sheets>
  <definedNames>
    <definedName name="_xlnm.Print_Area" localSheetId="0">'Månedligt familiebudget'!$A$1:$H$63</definedName>
  </definedNames>
  <calcPr calcId="145621"/>
  <webPublishing codePage="1252"/>
</workbook>
</file>

<file path=xl/calcChain.xml><?xml version="1.0" encoding="utf-8"?>
<calcChain xmlns="http://schemas.openxmlformats.org/spreadsheetml/2006/main">
  <c r="I65" i="1" l="1"/>
  <c r="I66" i="1"/>
  <c r="I67" i="1"/>
  <c r="I57" i="1"/>
  <c r="I58" i="1"/>
  <c r="I59" i="1"/>
  <c r="I60" i="1"/>
  <c r="I61" i="1"/>
  <c r="I47" i="1"/>
  <c r="I48" i="1"/>
  <c r="I49" i="1"/>
  <c r="I50" i="1"/>
  <c r="I51" i="1"/>
  <c r="I52" i="1"/>
  <c r="I53" i="1"/>
  <c r="I40" i="1"/>
  <c r="I41" i="1"/>
  <c r="I42" i="1"/>
  <c r="I43" i="1"/>
  <c r="I30" i="1"/>
  <c r="I31" i="1"/>
  <c r="I32" i="1"/>
  <c r="I33" i="1"/>
  <c r="I34" i="1"/>
  <c r="I35" i="1"/>
  <c r="I36" i="1"/>
  <c r="I21" i="1"/>
  <c r="I22" i="1"/>
  <c r="I23" i="1"/>
  <c r="I24" i="1"/>
  <c r="I25" i="1"/>
  <c r="I26" i="1"/>
  <c r="D64" i="1"/>
  <c r="D65" i="1"/>
  <c r="D66" i="1"/>
  <c r="D67" i="1"/>
  <c r="D57" i="1"/>
  <c r="D58" i="1"/>
  <c r="D59" i="1"/>
  <c r="D60" i="1"/>
  <c r="D46" i="1"/>
  <c r="D45" i="1"/>
  <c r="D47" i="1"/>
  <c r="D48" i="1"/>
  <c r="D49" i="1"/>
  <c r="D50" i="1"/>
  <c r="D51" i="1"/>
  <c r="D52" i="1"/>
  <c r="D53" i="1"/>
  <c r="D39" i="1"/>
  <c r="D40" i="1"/>
  <c r="D41" i="1"/>
  <c r="D32" i="1"/>
  <c r="D33" i="1"/>
  <c r="D34" i="1"/>
  <c r="D35" i="1"/>
  <c r="D21" i="1"/>
  <c r="D22" i="1"/>
  <c r="D23" i="1"/>
  <c r="D24" i="1"/>
  <c r="D25" i="1"/>
  <c r="D26" i="1"/>
  <c r="D27" i="1"/>
  <c r="D28" i="1"/>
  <c r="D7" i="1"/>
  <c r="D8" i="1"/>
  <c r="D9" i="1"/>
  <c r="D10" i="1"/>
  <c r="D11" i="1"/>
  <c r="D12" i="1"/>
  <c r="D13" i="1"/>
  <c r="D14" i="1"/>
  <c r="D15" i="1"/>
  <c r="D16" i="1"/>
  <c r="D17" i="1"/>
  <c r="H54" i="1"/>
  <c r="G54" i="1"/>
  <c r="C61" i="1"/>
  <c r="B61" i="1"/>
  <c r="H68" i="1"/>
  <c r="G68" i="1"/>
  <c r="C68" i="1"/>
  <c r="B68" i="1"/>
  <c r="H44" i="1"/>
  <c r="G44" i="1"/>
  <c r="H27" i="1"/>
  <c r="G27" i="1"/>
  <c r="H37" i="1"/>
  <c r="G37" i="1"/>
  <c r="H62" i="1"/>
  <c r="G62" i="1"/>
  <c r="C54" i="1"/>
  <c r="B54" i="1"/>
  <c r="C42" i="1"/>
  <c r="B42" i="1"/>
  <c r="C36" i="1"/>
  <c r="B36" i="1"/>
  <c r="C29" i="1"/>
  <c r="B29" i="1"/>
  <c r="B18" i="1"/>
  <c r="C18" i="1"/>
  <c r="G13" i="1"/>
  <c r="G7" i="1"/>
  <c r="B4" i="1" l="1"/>
  <c r="C4" i="1"/>
  <c r="D68" i="1"/>
  <c r="I44" i="1"/>
  <c r="I62" i="1"/>
  <c r="D42" i="1"/>
  <c r="I68" i="1"/>
  <c r="D61" i="1"/>
  <c r="I54" i="1"/>
  <c r="G15" i="1"/>
  <c r="I27" i="1"/>
  <c r="G16" i="1"/>
  <c r="I37" i="1"/>
  <c r="D54" i="1"/>
  <c r="D36" i="1"/>
  <c r="D29" i="1"/>
  <c r="D18" i="1"/>
  <c r="D4" i="1" l="1"/>
  <c r="G17" i="1"/>
</calcChain>
</file>

<file path=xl/sharedStrings.xml><?xml version="1.0" encoding="utf-8"?>
<sst xmlns="http://schemas.openxmlformats.org/spreadsheetml/2006/main" count="157" uniqueCount="86">
  <si>
    <t>Budgetterede omkostninger</t>
  </si>
  <si>
    <t>Faktiske omkostninger</t>
  </si>
  <si>
    <t>Difference</t>
  </si>
  <si>
    <t>Indtægt 1</t>
  </si>
  <si>
    <t>Indtægt 2</t>
  </si>
  <si>
    <t>Faktisk månedlig indtægt</t>
  </si>
  <si>
    <t>Budgetteret månedlig indtægt</t>
  </si>
  <si>
    <t>Andet afdrag eller husleje</t>
  </si>
  <si>
    <t>Afdrag eller husleje</t>
  </si>
  <si>
    <t>Telefon</t>
  </si>
  <si>
    <t>Gas</t>
  </si>
  <si>
    <t>Vand og kloak</t>
  </si>
  <si>
    <t>Kabeltilslutning</t>
  </si>
  <si>
    <t>Renovation</t>
  </si>
  <si>
    <t>Vedligeholdelse eller reparationer</t>
  </si>
  <si>
    <t>Materialer</t>
  </si>
  <si>
    <t>Andet</t>
  </si>
  <si>
    <t>Transport</t>
  </si>
  <si>
    <t>Forsikring</t>
  </si>
  <si>
    <t>Licens</t>
  </si>
  <si>
    <t>Brændstof</t>
  </si>
  <si>
    <t>Vedligeholdelse</t>
  </si>
  <si>
    <t>Bolig</t>
  </si>
  <si>
    <t>Hjem</t>
  </si>
  <si>
    <t>Sundhed</t>
  </si>
  <si>
    <t>Levnedsmidler</t>
  </si>
  <si>
    <t>Købmand</t>
  </si>
  <si>
    <t>Mad</t>
  </si>
  <si>
    <t>Kæledyr</t>
  </si>
  <si>
    <t>Legetøj</t>
  </si>
  <si>
    <t>Medicin</t>
  </si>
  <si>
    <t>Personlig pleje</t>
  </si>
  <si>
    <t>Beklædning</t>
  </si>
  <si>
    <t>Hår/negle</t>
  </si>
  <si>
    <t>Træningscenter</t>
  </si>
  <si>
    <t>Restaurantbesøg</t>
  </si>
  <si>
    <t>Underholdning</t>
  </si>
  <si>
    <t>Video/dvd</t>
  </si>
  <si>
    <t>Cd'er</t>
  </si>
  <si>
    <t>Film</t>
  </si>
  <si>
    <t>Koncerter</t>
  </si>
  <si>
    <t>Teater</t>
  </si>
  <si>
    <t>Renseri</t>
  </si>
  <si>
    <t>Lån</t>
  </si>
  <si>
    <t>Personligt</t>
  </si>
  <si>
    <t>Skatter</t>
  </si>
  <si>
    <t>Kirke</t>
  </si>
  <si>
    <t>Stat</t>
  </si>
  <si>
    <t>Kommune</t>
  </si>
  <si>
    <t>Velgørenhed 1</t>
  </si>
  <si>
    <t>Velgørenhed 2</t>
  </si>
  <si>
    <t>Juridisk</t>
  </si>
  <si>
    <t>Børn</t>
  </si>
  <si>
    <t>Skoleartikler</t>
  </si>
  <si>
    <t>Organisationskontingenter eller -gebyrer</t>
  </si>
  <si>
    <t>Frokostpenge</t>
  </si>
  <si>
    <t>Skolepenge</t>
  </si>
  <si>
    <t>Børnepasning</t>
  </si>
  <si>
    <t>Advokat</t>
  </si>
  <si>
    <t>Underholdsbidrag</t>
  </si>
  <si>
    <t>Legetøj/spil</t>
  </si>
  <si>
    <t>Universitet</t>
  </si>
  <si>
    <t>Elev</t>
  </si>
  <si>
    <t>Sport</t>
  </si>
  <si>
    <t>Kreditkort</t>
  </si>
  <si>
    <t>Pensionskonto</t>
  </si>
  <si>
    <t>Investeringskonto</t>
  </si>
  <si>
    <t>Gaver og donationer</t>
  </si>
  <si>
    <t>Ekstra indtægt</t>
  </si>
  <si>
    <t>Samlet månedlig indtægt</t>
  </si>
  <si>
    <t>Personlig pleje</t>
  </si>
  <si>
    <t>Velgørenhed 3</t>
  </si>
  <si>
    <t>Samlede budgetterede omkostninger</t>
  </si>
  <si>
    <t>Samlede faste omkostninger</t>
  </si>
  <si>
    <t>Samlet difference</t>
  </si>
  <si>
    <t>Bus/taxa</t>
  </si>
  <si>
    <t>Elektricitet</t>
  </si>
  <si>
    <t>Afdrag, køretøj 1</t>
  </si>
  <si>
    <t>Afdrag, køretøj 2</t>
  </si>
  <si>
    <t>I alt</t>
  </si>
  <si>
    <t xml:space="preserve">Budgetteret saldo
</t>
  </si>
  <si>
    <t>Faktisk saldo</t>
  </si>
  <si>
    <t>Opsparing/investering</t>
  </si>
  <si>
    <t>Betalinger</t>
  </si>
  <si>
    <t>Organisationskontingenter/-gebyrer</t>
  </si>
  <si>
    <t>Månedligt Familiebudget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</si>
</sst>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DKK]"/>
  </numFmts>
  <fonts count="14" x14ac:knownFonts="1">
    <font>
      <sz val="10"/>
      <name val="Trebuchet MS"/>
      <family val="2"/>
      <scheme val="minor"/>
    </font>
    <font>
      <sz val="8"/>
      <name val="Arial"/>
      <family val="2"/>
    </font>
    <font>
      <b/>
      <sz val="18"/>
      <color theme="3"/>
      <name val="Trebuchet MS"/>
      <family val="2"/>
      <scheme val="major"/>
    </font>
    <font>
      <sz val="10"/>
      <name val="Trebuchet MS"/>
      <family val="1"/>
      <scheme val="minor"/>
    </font>
    <font>
      <b/>
      <sz val="10"/>
      <name val="Trebuchet MS"/>
      <family val="1"/>
      <scheme val="minor"/>
    </font>
    <font>
      <b/>
      <i/>
      <sz val="10"/>
      <name val="Trebuchet MS"/>
      <family val="1"/>
      <scheme val="minor"/>
    </font>
    <font>
      <sz val="10"/>
      <color theme="1"/>
      <name val="Trebuchet MS"/>
      <family val="1"/>
      <scheme val="minor"/>
    </font>
    <font>
      <sz val="10"/>
      <name val="Trebuchet MS"/>
      <family val="2"/>
      <scheme val="minor"/>
    </font>
    <font>
      <sz val="8"/>
      <name val="Trebuchet MS"/>
      <family val="1"/>
      <scheme val="minor"/>
    </font>
    <font>
      <b/>
      <sz val="8"/>
      <name val="Trebuchet MS"/>
      <family val="2"/>
      <scheme val="minor"/>
    </font>
    <font>
      <sz val="8"/>
      <name val="Trebuchet MS"/>
      <family val="2"/>
      <scheme val="minor"/>
    </font>
    <font>
      <b/>
      <sz val="12"/>
      <name val="Trebuchet MS"/>
      <family val="2"/>
      <scheme val="major"/>
    </font>
    <font>
      <sz val="16"/>
      <name val="Trebuchet MS"/>
      <family val="2"/>
      <scheme val="major"/>
    </font>
    <font>
      <b/>
      <sz val="9"/>
      <color theme="0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4"/>
        <bgColor theme="5"/>
      </patternFill>
    </fill>
    <fill>
      <patternFill patternType="solid">
        <fgColor theme="9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0"/>
      </bottom>
      <diagonal/>
    </border>
    <border>
      <left/>
      <right style="thin">
        <color theme="4"/>
      </right>
      <top style="thin">
        <color theme="4"/>
      </top>
      <bottom style="thin">
        <color theme="0"/>
      </bottom>
      <diagonal/>
    </border>
    <border>
      <left style="thin">
        <color theme="4"/>
      </left>
      <right/>
      <top style="thin">
        <color theme="0"/>
      </top>
      <bottom style="thin">
        <color theme="0"/>
      </bottom>
      <diagonal/>
    </border>
    <border>
      <left/>
      <right style="thin">
        <color theme="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/>
      <top style="thin">
        <color theme="0"/>
      </top>
      <bottom style="thin">
        <color theme="4"/>
      </bottom>
      <diagonal/>
    </border>
    <border>
      <left/>
      <right style="thin">
        <color theme="4"/>
      </right>
      <top style="thin">
        <color theme="0"/>
      </top>
      <bottom style="thin">
        <color theme="4"/>
      </bottom>
      <diagonal/>
    </border>
    <border>
      <left/>
      <right/>
      <top style="thin">
        <color theme="4"/>
      </top>
      <bottom style="thin">
        <color theme="0"/>
      </bottom>
      <diagonal/>
    </border>
    <border>
      <left/>
      <right/>
      <top style="thin">
        <color theme="0"/>
      </top>
      <bottom style="thin">
        <color theme="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164" fontId="11" fillId="2" borderId="0" xfId="1" applyNumberFormat="1" applyFont="1" applyFill="1" applyBorder="1" applyAlignment="1">
      <alignment horizontal="left" wrapText="1"/>
    </xf>
    <xf numFmtId="164" fontId="0" fillId="0" borderId="0" xfId="0" applyNumberFormat="1"/>
    <xf numFmtId="164" fontId="0" fillId="0" borderId="0" xfId="0" applyNumberFormat="1" applyAlignment="1">
      <alignment vertical="center" wrapText="1"/>
    </xf>
    <xf numFmtId="164" fontId="13" fillId="3" borderId="7" xfId="0" applyNumberFormat="1" applyFont="1" applyFill="1" applyBorder="1" applyAlignment="1">
      <alignment horizontal="right" vertical="center" wrapText="1"/>
    </xf>
    <xf numFmtId="164" fontId="13" fillId="3" borderId="2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Border="1" applyAlignment="1">
      <alignment vertical="center" wrapText="1"/>
    </xf>
    <xf numFmtId="164" fontId="9" fillId="4" borderId="5" xfId="0" applyNumberFormat="1" applyFont="1" applyFill="1" applyBorder="1" applyAlignment="1">
      <alignment vertical="center" wrapText="1"/>
    </xf>
    <xf numFmtId="164" fontId="9" fillId="4" borderId="8" xfId="0" applyNumberFormat="1" applyFont="1" applyFill="1" applyBorder="1" applyAlignment="1">
      <alignment vertical="center" wrapText="1"/>
    </xf>
    <xf numFmtId="164" fontId="9" fillId="4" borderId="3" xfId="0" applyNumberFormat="1" applyFont="1" applyFill="1" applyBorder="1" applyAlignment="1">
      <alignment horizontal="left" vertical="center" wrapText="1"/>
    </xf>
    <xf numFmtId="164" fontId="10" fillId="4" borderId="4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9" fillId="4" borderId="5" xfId="0" applyNumberFormat="1" applyFont="1" applyFill="1" applyBorder="1" applyAlignment="1">
      <alignment horizontal="left" vertical="center" wrapText="1"/>
    </xf>
    <xf numFmtId="164" fontId="10" fillId="4" borderId="6" xfId="0" applyNumberFormat="1" applyFont="1" applyFill="1" applyBorder="1" applyAlignment="1">
      <alignment vertical="center" wrapText="1"/>
    </xf>
    <xf numFmtId="164" fontId="10" fillId="0" borderId="0" xfId="0" applyNumberFormat="1" applyFont="1" applyAlignment="1">
      <alignment horizontal="left" vertical="center" wrapText="1"/>
    </xf>
    <xf numFmtId="164" fontId="10" fillId="0" borderId="0" xfId="0" applyNumberFormat="1" applyFont="1" applyAlignment="1">
      <alignment vertical="center" wrapText="1"/>
    </xf>
    <xf numFmtId="164" fontId="8" fillId="0" borderId="0" xfId="0" applyNumberFormat="1" applyFont="1" applyFill="1" applyBorder="1" applyAlignment="1">
      <alignment vertical="center" wrapText="1"/>
    </xf>
    <xf numFmtId="164" fontId="13" fillId="3" borderId="1" xfId="0" applyNumberFormat="1" applyFont="1" applyFill="1" applyBorder="1" applyAlignment="1">
      <alignment horizontal="left" vertical="center" wrapText="1"/>
    </xf>
    <xf numFmtId="164" fontId="9" fillId="4" borderId="2" xfId="0" applyNumberFormat="1" applyFont="1" applyFill="1" applyBorder="1" applyAlignment="1">
      <alignment vertical="center" wrapText="1"/>
    </xf>
    <xf numFmtId="164" fontId="13" fillId="3" borderId="3" xfId="0" applyNumberFormat="1" applyFont="1" applyFill="1" applyBorder="1" applyAlignment="1">
      <alignment horizontal="left" vertical="center" wrapText="1"/>
    </xf>
    <xf numFmtId="164" fontId="9" fillId="4" borderId="4" xfId="0" applyNumberFormat="1" applyFont="1" applyFill="1" applyBorder="1" applyAlignment="1">
      <alignment vertical="center" wrapText="1"/>
    </xf>
    <xf numFmtId="164" fontId="13" fillId="3" borderId="5" xfId="0" applyNumberFormat="1" applyFont="1" applyFill="1" applyBorder="1" applyAlignment="1">
      <alignment horizontal="left" vertical="center" wrapText="1"/>
    </xf>
    <xf numFmtId="164" fontId="9" fillId="4" borderId="6" xfId="0" applyNumberFormat="1" applyFont="1" applyFill="1" applyBorder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164" fontId="0" fillId="0" borderId="0" xfId="0" applyNumberFormat="1" applyAlignment="1">
      <alignment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Alignment="1">
      <alignment horizontal="left" vertical="center" wrapText="1"/>
    </xf>
    <xf numFmtId="164" fontId="6" fillId="0" borderId="0" xfId="0" applyNumberFormat="1" applyFont="1" applyAlignment="1">
      <alignment vertical="center" wrapText="1"/>
    </xf>
    <xf numFmtId="164" fontId="12" fillId="2" borderId="0" xfId="1" applyNumberFormat="1" applyFont="1" applyFill="1" applyBorder="1" applyAlignment="1">
      <alignment horizontal="left"/>
    </xf>
    <xf numFmtId="164" fontId="13" fillId="3" borderId="1" xfId="0" applyNumberFormat="1" applyFont="1" applyFill="1" applyBorder="1" applyAlignment="1">
      <alignment horizontal="left" vertical="center" wrapText="1"/>
    </xf>
    <xf numFmtId="164" fontId="13" fillId="3" borderId="2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vertical="center" wrapText="1"/>
    </xf>
    <xf numFmtId="164" fontId="13" fillId="3" borderId="1" xfId="0" applyNumberFormat="1" applyFont="1" applyFill="1" applyBorder="1" applyAlignment="1">
      <alignment horizontal="right" vertical="center" wrapText="1"/>
    </xf>
    <xf numFmtId="164" fontId="13" fillId="3" borderId="7" xfId="0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</cellXfs>
  <cellStyles count="2">
    <cellStyle name="Normal" xfId="0" builtinId="0" customBuiltin="1"/>
    <cellStyle name="Title" xfId="1" builtinId="15" customBuiltin="1"/>
  </cellStyles>
  <dxfs count="147">
    <dxf>
      <font>
        <u val="none"/>
        <vertAlign val="baseline"/>
        <sz val="10"/>
        <color auto="1"/>
        <name val="Trebuchet MS"/>
        <scheme val="minor"/>
      </font>
      <numFmt numFmtId="164" formatCode="#,##0.00\ [$DKK]"/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#,##0.00\ [$DKK]"/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#,##0.00\ [$DKK]"/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#,##0.00\ [$DKK]"/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numFmt numFmtId="164" formatCode="#,##0.00\ [$DKK]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.00\ [$DKK]"/>
      <alignment horizontal="general" vertical="center" textRotation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numFmt numFmtId="164" formatCode="#,##0.00\ [$DKK]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4" formatCode="#,##0.00\ [$DKK]"/>
      <alignment horizontal="general" vertical="center" textRotation="0" wrapText="1" relativeIndent="0" justifyLastLine="0" shrinkToFit="0" readingOrder="0"/>
    </dxf>
    <dxf>
      <numFmt numFmtId="164" formatCode="#,##0.00\ [$DKK]"/>
      <alignment horizontal="general" vertical="center" textRotation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4" formatCode="#,##0.00\ [$DKK]"/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4" formatCode="#,##0.00\ [$DKK]"/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4" formatCode="#,##0.00\ [$DKK]"/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numFmt numFmtId="164" formatCode="#,##0.00\ [$DKK]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numFmt numFmtId="164" formatCode="#,##0.00\ [$DKK]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#,##0.00\ [$DKK]"/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#,##0.00\ [$DKK]"/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#,##0.00\ [$DKK]"/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#,##0.00\ [$DKK]"/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numFmt numFmtId="164" formatCode="#,##0.00\ [$DKK]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numFmt numFmtId="164" formatCode="#,##0.00\ [$DKK]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4" formatCode="#,##0.00\ [$DKK]"/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4" formatCode="#,##0.00\ [$DKK]"/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4" formatCode="#,##0.00\ [$DKK]"/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4" formatCode="#,##0.00\ [$DKK]"/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numFmt numFmtId="164" formatCode="#,##0.00\ [$DKK]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#,##0.00\ [$DKK]"/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#,##0.00\ [$DKK]"/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#,##0.00\ [$DKK]"/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#,##0.00\ [$DKK]"/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numFmt numFmtId="164" formatCode="#,##0.00\ [$DKK]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wrapText="0" relativeIndent="0" justifyLastLine="0" shrinkToFit="0" readingOrder="0"/>
    </dxf>
    <dxf>
      <numFmt numFmtId="164" formatCode="#,##0.00\ [$DKK]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numFmt numFmtId="164" formatCode="#,##0.00\ [$DKK]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numFmt numFmtId="164" formatCode="#,##0.00\ [$DKK]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#,##0.00\ [$DKK]"/>
      <alignment horizontal="general" vertical="center" textRotation="0" wrapText="0" relativeIndent="0" justifyLastLine="0" shrinkToFit="0" readingOrder="0"/>
    </dxf>
    <dxf>
      <numFmt numFmtId="164" formatCode="#,##0.00\ [$DKK]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.00\ [$DKK]"/>
      <alignment vertical="center" textRotation="0" relativeIndent="0" justifyLastLine="0" shrinkToFit="0" readingOrder="0"/>
    </dxf>
    <dxf>
      <numFmt numFmtId="164" formatCode="#,##0.00\ [$DKK]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164" formatCode="#,##0.00\ [$DKK]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>
          <bgColor theme="4" tint="0.79998168889431442"/>
        </patternFill>
      </fill>
    </dxf>
    <dxf>
      <font>
        <sz val="9"/>
        <color theme="0"/>
      </font>
      <fill>
        <patternFill>
          <bgColor theme="4"/>
        </patternFill>
      </fill>
      <border diagonalUp="0" diagonalDown="0">
        <left style="thin">
          <color theme="4"/>
        </left>
        <right style="thin">
          <color theme="4"/>
        </right>
        <top style="double">
          <color theme="0"/>
        </top>
        <bottom style="thin">
          <color theme="4"/>
        </bottom>
        <vertical/>
        <horizontal/>
      </border>
    </dxf>
    <dxf>
      <font>
        <sz val="9"/>
        <color theme="0"/>
      </font>
      <fill>
        <patternFill>
          <bgColor theme="4"/>
        </patternFill>
      </fill>
      <border diagonalUp="0" diagonalDown="0">
        <bottom style="thin">
          <color theme="0"/>
        </bottom>
      </border>
    </dxf>
    <dxf>
      <font>
        <sz val="8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1" defaultTableStyle="TableStyleMedium9" defaultPivotStyle="PivotStyleLight16">
    <tableStyle name="Table Style 1" pivot="0" count="4">
      <tableStyleElement type="wholeTable" dxfId="146"/>
      <tableStyleElement type="headerRow" dxfId="145"/>
      <tableStyleElement type="totalRow" dxfId="144"/>
      <tableStyleElement type="firstRowStripe" dxfId="14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Housing" displayName="Housing" ref="A6:D18" totalsRowCount="1" headerRowDxfId="142" dataDxfId="141" totalsRowDxfId="140">
  <autoFilter ref="A6:D17"/>
  <tableColumns count="4">
    <tableColumn id="1" name="Bolig" totalsRowLabel="I alt" dataDxfId="139" totalsRowDxfId="138"/>
    <tableColumn id="2" name="Budgetterede omkostninger" totalsRowFunction="sum" dataDxfId="137" totalsRowDxfId="136"/>
    <tableColumn id="3" name="Faktiske omkostninger" totalsRowFunction="sum" dataDxfId="135" totalsRowDxfId="134"/>
    <tableColumn id="4" name="Difference" totalsRowFunction="sum" dataDxfId="133" totalsRowDxfId="132">
      <calculatedColumnFormula>Housing[Budgetterede omkostninger]-Housing[Faktiske omkostninger]</calculatedColumnFormula>
    </tableColumn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0" name="Taxes" displayName="Taxes" ref="F39:I44" totalsRowCount="1" headerRowDxfId="43" dataDxfId="42" totalsRowDxfId="41">
  <autoFilter ref="F39:I43"/>
  <tableColumns count="4">
    <tableColumn id="1" name="Skatter" totalsRowLabel="I alt" dataDxfId="40" totalsRowDxfId="39"/>
    <tableColumn id="2" name="Budgetterede omkostninger" totalsRowFunction="sum" dataDxfId="38" totalsRowDxfId="37"/>
    <tableColumn id="3" name="Faktiske omkostninger" totalsRowFunction="sum" dataDxfId="36" totalsRowDxfId="35"/>
    <tableColumn id="4" name="Difference" totalsRowFunction="sum" dataDxfId="34" totalsRowDxfId="33">
      <calculatedColumnFormula>Taxes[Budgetterede omkostninger]-Taxes[Faktiske omkostninger]</calculatedColumnFormula>
    </tableColumn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1" name="Savings" displayName="Savings" ref="A63:D68" totalsRowCount="1" headerRowDxfId="32" dataDxfId="31" totalsRowDxfId="30">
  <autoFilter ref="A63:D67"/>
  <tableColumns count="4">
    <tableColumn id="1" name="Opsparing/investering" totalsRowLabel="I alt" dataDxfId="29" totalsRowDxfId="28"/>
    <tableColumn id="2" name="Budgetterede omkostninger" totalsRowFunction="sum" dataDxfId="27" totalsRowDxfId="26"/>
    <tableColumn id="3" name="Faktiske omkostninger" totalsRowFunction="sum" dataDxfId="25" totalsRowDxfId="24"/>
    <tableColumn id="4" name="Difference" totalsRowFunction="sum" dataDxfId="23" totalsRowDxfId="22">
      <calculatedColumnFormula>Savings[Budgetterede omkostninger]-Savings[Faktiske omkostninger]</calculatedColumnFormula>
    </tableColumn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2" name="Gifts" displayName="Gifts" ref="F64:I68" totalsRowCount="1" headerRowDxfId="21" dataDxfId="20" totalsRowDxfId="19">
  <autoFilter ref="F64:I67"/>
  <tableColumns count="4">
    <tableColumn id="1" name="Gaver og donationer" totalsRowLabel="I alt" dataDxfId="18" totalsRowDxfId="17"/>
    <tableColumn id="2" name="Budgetterede omkostninger" totalsRowFunction="sum" dataDxfId="16" totalsRowDxfId="15"/>
    <tableColumn id="3" name="Faktiske omkostninger" totalsRowFunction="sum" dataDxfId="14" totalsRowDxfId="13"/>
    <tableColumn id="4" name="Difference" totalsRowFunction="sum" dataDxfId="12" totalsRowDxfId="11">
      <calculatedColumnFormula>Gifts[Budgetterede omkostninger]-Gifts[Faktiske omkostninger]</calculatedColumnFormula>
    </tableColumn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3" name="Legal" displayName="Legal" ref="A56:D61" totalsRowCount="1" headerRowDxfId="10" dataDxfId="9" totalsRowDxfId="8">
  <autoFilter ref="A56:D60"/>
  <tableColumns count="4">
    <tableColumn id="1" name="Juridisk" totalsRowLabel="I alt" dataDxfId="7" totalsRowDxfId="6"/>
    <tableColumn id="2" name="Budgetterede omkostninger" totalsRowFunction="sum" dataDxfId="5" totalsRowDxfId="4"/>
    <tableColumn id="3" name="Faktiske omkostninger" totalsRowFunction="sum" dataDxfId="3" totalsRowDxfId="2"/>
    <tableColumn id="4" name="Difference" totalsRowFunction="sum" dataDxfId="1" totalsRowDxfId="0">
      <calculatedColumnFormula>Legal[Budgetterede omkostninger]-Legal[Faktiske omkostninger]</calculatedColumnFormula>
    </tableColumn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Transportation" displayName="Transportation" ref="A20:D29" totalsRowCount="1" headerRowDxfId="131" dataDxfId="130" totalsRowDxfId="129">
  <autoFilter ref="A20:D28"/>
  <tableColumns count="4">
    <tableColumn id="1" name="Transport" totalsRowLabel="I alt" dataDxfId="128" totalsRowDxfId="127"/>
    <tableColumn id="2" name="Budgetterede omkostninger" totalsRowFunction="sum" dataDxfId="126" totalsRowDxfId="125"/>
    <tableColumn id="3" name="Faktiske omkostninger" totalsRowFunction="sum" dataDxfId="124" totalsRowDxfId="123"/>
    <tableColumn id="4" name="Difference" totalsRowFunction="sum" dataDxfId="122" totalsRowDxfId="121">
      <calculatedColumnFormula>Transportation[Budgetterede omkostninger]-Transportation[Faktiske omkostninger]</calculatedColumnFormula>
    </tableColumn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Insurance" displayName="Insurance" ref="A31:D36" totalsRowCount="1" headerRowDxfId="120" dataDxfId="119" totalsRowDxfId="118">
  <autoFilter ref="A31:D35"/>
  <tableColumns count="4">
    <tableColumn id="1" name="Forsikring" totalsRowLabel="I alt" dataDxfId="117" totalsRowDxfId="116"/>
    <tableColumn id="2" name="Budgetterede omkostninger" totalsRowFunction="sum" dataDxfId="115" totalsRowDxfId="114"/>
    <tableColumn id="3" name="Faktiske omkostninger" totalsRowFunction="sum" dataDxfId="113" totalsRowDxfId="112"/>
    <tableColumn id="4" name="Difference" totalsRowFunction="sum" dataDxfId="111" totalsRowDxfId="110">
      <calculatedColumnFormula>Insurance[Budgetterede omkostninger]-Insurance[Faktiske omkostninger]</calculatedColumnFormula>
    </tableColumn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Food" displayName="Food" ref="A38:D42" totalsRowCount="1" headerRowDxfId="109" dataDxfId="108" totalsRowDxfId="107">
  <autoFilter ref="A38:D41"/>
  <tableColumns count="4">
    <tableColumn id="1" name="Mad" totalsRowLabel="I alt" dataDxfId="106" totalsRowDxfId="105"/>
    <tableColumn id="2" name="Budgetterede omkostninger" totalsRowFunction="sum" dataDxfId="104" totalsRowDxfId="103"/>
    <tableColumn id="3" name="Faktiske omkostninger" totalsRowFunction="sum" dataDxfId="102" totalsRowDxfId="101"/>
    <tableColumn id="4" name="Difference" totalsRowFunction="sum" dataDxfId="100" totalsRowDxfId="99">
      <calculatedColumnFormula>Food[Budgetterede omkostninger]-Food[Faktiske omkostninger]</calculatedColumnFormula>
    </tableColumn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Children" displayName="Children" ref="A44:D54" totalsRowCount="1" headerRowDxfId="98" dataDxfId="97" totalsRowDxfId="96">
  <autoFilter ref="A44:D53"/>
  <tableColumns count="4">
    <tableColumn id="1" name="Børn" totalsRowLabel="I alt" dataDxfId="95" totalsRowDxfId="94"/>
    <tableColumn id="2" name="Budgetterede omkostninger" totalsRowFunction="sum" dataDxfId="93" totalsRowDxfId="92"/>
    <tableColumn id="3" name="Faktiske omkostninger" totalsRowFunction="sum" dataDxfId="91" totalsRowDxfId="90"/>
    <tableColumn id="4" name="Difference" totalsRowFunction="sum" dataDxfId="89" totalsRowDxfId="88">
      <calculatedColumnFormula>Children[Budgetterede omkostninger]-Children[Faktiske omkostninger]</calculatedColumnFormula>
    </tableColumn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Pets" displayName="Pets" ref="F56:I62" totalsRowCount="1" headerRowDxfId="87" dataDxfId="86" totalsRowDxfId="85">
  <autoFilter ref="F56:I61"/>
  <tableColumns count="4">
    <tableColumn id="1" name="Kæledyr" totalsRowLabel="I alt" dataDxfId="84" totalsRowDxfId="83"/>
    <tableColumn id="2" name="Budgetterede omkostninger" totalsRowFunction="sum" dataDxfId="82" totalsRowDxfId="81"/>
    <tableColumn id="3" name="Faktiske omkostninger" totalsRowFunction="sum" dataDxfId="80" totalsRowDxfId="79"/>
    <tableColumn id="4" name="Difference" totalsRowFunction="sum" dataDxfId="78" totalsRowDxfId="77">
      <calculatedColumnFormula>Pets[Budgetterede omkostninger]-Pets[Faktiske omkostninger]</calculatedColumnFormula>
    </tableColumn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7" name="PersonalCare" displayName="PersonalCare" ref="F46:I54" totalsRowCount="1" headerRowDxfId="76" dataDxfId="75" totalsRowDxfId="74">
  <autoFilter ref="F46:I53"/>
  <tableColumns count="4">
    <tableColumn id="1" name="Personlig pleje" totalsRowLabel="I alt" dataDxfId="73" totalsRowDxfId="72"/>
    <tableColumn id="2" name="Budgetterede omkostninger" totalsRowFunction="sum" dataDxfId="71" totalsRowDxfId="70"/>
    <tableColumn id="3" name="Faktiske omkostninger" totalsRowFunction="sum" dataDxfId="69" totalsRowDxfId="68"/>
    <tableColumn id="4" name="Difference" totalsRowFunction="sum" dataDxfId="67" totalsRowDxfId="66">
      <calculatedColumnFormula>PersonalCare[Budgetterede omkostninger]-PersonalCare[Faktiske omkostninger]</calculatedColumnFormula>
    </tableColumn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8" name="Entertainment" displayName="Entertainment" ref="F29:I37" totalsRowCount="1" headerRowDxfId="65" dataDxfId="64" totalsRowDxfId="63">
  <autoFilter ref="F29:I36"/>
  <tableColumns count="4">
    <tableColumn id="1" name="Underholdning" totalsRowLabel="I alt" dataDxfId="62" totalsRowDxfId="61"/>
    <tableColumn id="2" name="Budgetterede omkostninger" totalsRowFunction="sum" dataDxfId="60" totalsRowDxfId="59"/>
    <tableColumn id="3" name="Faktiske omkostninger" totalsRowFunction="sum" dataDxfId="58" totalsRowDxfId="57"/>
    <tableColumn id="4" name="Difference" totalsRowFunction="sum" dataDxfId="56" totalsRowDxfId="55">
      <calculatedColumnFormula>Entertainment[Budgetterede omkostninger]-Entertainment[Faktiske omkostninger]</calculatedColumnFormula>
    </tableColumn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9" name="Loans" displayName="Loans" ref="F20:I27" totalsRowCount="1" headerRowDxfId="54" dataDxfId="53" totalsRowDxfId="52">
  <autoFilter ref="F20:I26"/>
  <tableColumns count="4">
    <tableColumn id="1" name="Lån" totalsRowLabel="I alt" dataDxfId="51" totalsRowDxfId="50"/>
    <tableColumn id="2" name="Budgetterede omkostninger" totalsRowFunction="sum" dataDxfId="49" totalsRowDxfId="48"/>
    <tableColumn id="3" name="Faktiske omkostninger" totalsRowFunction="sum" dataDxfId="47" totalsRowDxfId="46"/>
    <tableColumn id="4" name="Difference" totalsRowFunction="sum" dataDxfId="45" totalsRowDxfId="44">
      <calculatedColumnFormula>Loans[Budgetterede omkostninger]-Loans[Faktiske omkostninger]</calculatedColumnFormula>
    </tableColumn>
  </tableColumns>
  <tableStyleInfo name="Table Style 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Origi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workbookViewId="0">
      <selection sqref="A1:G1"/>
    </sheetView>
  </sheetViews>
  <sheetFormatPr defaultRowHeight="15" x14ac:dyDescent="0.3"/>
  <cols>
    <col min="1" max="1" width="16.5703125" style="2" customWidth="1"/>
    <col min="2" max="2" width="16.7109375" style="2" customWidth="1"/>
    <col min="3" max="4" width="14.7109375" style="2" customWidth="1"/>
    <col min="5" max="5" width="4" style="2" customWidth="1"/>
    <col min="6" max="6" width="19.85546875" style="2" customWidth="1"/>
    <col min="7" max="7" width="16.7109375" style="2" customWidth="1"/>
    <col min="8" max="9" width="14.7109375" style="2" customWidth="1"/>
    <col min="10" max="16384" width="9.140625" style="2"/>
  </cols>
  <sheetData>
    <row r="1" spans="1:9" ht="30" customHeight="1" x14ac:dyDescent="0.35">
      <c r="A1" s="35" t="s">
        <v>85</v>
      </c>
      <c r="B1" s="35"/>
      <c r="C1" s="35"/>
      <c r="D1" s="35"/>
      <c r="E1" s="35"/>
      <c r="F1" s="35"/>
      <c r="G1" s="35"/>
      <c r="H1" s="1"/>
      <c r="I1" s="1"/>
    </row>
    <row r="2" spans="1:9" ht="7.5" customHeight="1" x14ac:dyDescent="0.3">
      <c r="A2" s="3"/>
      <c r="B2" s="3"/>
      <c r="C2" s="3"/>
      <c r="D2" s="3"/>
      <c r="E2" s="3"/>
      <c r="F2" s="3"/>
      <c r="G2" s="3"/>
      <c r="H2" s="3"/>
      <c r="I2" s="3"/>
    </row>
    <row r="3" spans="1:9" ht="14.1" customHeight="1" x14ac:dyDescent="0.3">
      <c r="A3" s="39" t="s">
        <v>72</v>
      </c>
      <c r="B3" s="40"/>
      <c r="C3" s="4" t="s">
        <v>73</v>
      </c>
      <c r="D3" s="5" t="s">
        <v>74</v>
      </c>
      <c r="E3" s="6"/>
      <c r="F3" s="36" t="s">
        <v>6</v>
      </c>
      <c r="G3" s="37"/>
      <c r="H3" s="6"/>
      <c r="I3" s="6"/>
    </row>
    <row r="4" spans="1:9" ht="14.1" customHeight="1" x14ac:dyDescent="0.3">
      <c r="A4" s="7"/>
      <c r="B4" s="8">
        <f>Housing[[#Totals],[Budgetterede omkostninger]]+Transportation[[#Totals],[Budgetterede omkostninger]]+Insurance[[#Totals],[Budgetterede omkostninger]]+Food[[#Totals],[Budgetterede omkostninger]]+Children[[#Totals],[Budgetterede omkostninger]]+Legal[[#Totals],[Budgetterede omkostninger]]+Savings[[#Totals],[Budgetterede omkostninger]]+Loans[[#Totals],[Budgetterede omkostninger]]+Entertainment[[#Totals],[Budgetterede omkostninger]]+Taxes[[#Totals],[Budgetterede omkostninger]]+PersonalCare[[#Totals],[Budgetterede omkostninger]]+Pets[[#Totals],[Budgetterede omkostninger]]+Gifts[[#Totals],[Budgetterede omkostninger]]</f>
        <v>1203</v>
      </c>
      <c r="C4" s="8">
        <f>Housing[[#Totals],[Faktiske omkostninger]]+Transportation[[#Totals],[Faktiske omkostninger]]+Insurance[[#Totals],[Faktiske omkostninger]]+Food[[#Totals],[Faktiske omkostninger]]+Children[[#Totals],[Faktiske omkostninger]]+Legal[[#Totals],[Faktiske omkostninger]]+Savings[[#Totals],[Faktiske omkostninger]]+Loans[[#Totals],[Faktiske omkostninger]]+Entertainment[[#Totals],[Faktiske omkostninger]]+Taxes[[#Totals],[Faktiske omkostninger]]+PersonalCare[[#Totals],[Faktiske omkostninger]]+Pets[[#Totals],[Faktiske omkostninger]]+Gifts[[#Totals],[Faktiske omkostninger]]</f>
        <v>1317</v>
      </c>
      <c r="D4" s="8">
        <f>Housing[[#Totals],[Difference]]+Transportation[[#Totals],[Difference]]+Insurance[[#Totals],[Difference]]+Food[[#Totals],[Difference]]+Children[[#Totals],[Difference]]+Legal[[#Totals],[Difference]]+Savings[[#Totals],[Difference]]+Loans[[#Totals],[Difference]]+Entertainment[[#Totals],[Difference]]+Taxes[[#Totals],[Difference]]+PersonalCare[[#Totals],[Difference]]+Pets[[#Totals],[Difference]]+Gifts[[#Totals],[Difference]]</f>
        <v>-114</v>
      </c>
      <c r="E4" s="6"/>
      <c r="F4" s="9" t="s">
        <v>3</v>
      </c>
      <c r="G4" s="10">
        <v>4000</v>
      </c>
      <c r="H4" s="6"/>
      <c r="I4" s="6"/>
    </row>
    <row r="5" spans="1:9" ht="14.1" customHeight="1" x14ac:dyDescent="0.3">
      <c r="A5" s="11"/>
      <c r="B5" s="11"/>
      <c r="C5" s="11"/>
      <c r="D5" s="11"/>
      <c r="E5" s="11"/>
      <c r="F5" s="9" t="s">
        <v>4</v>
      </c>
      <c r="G5" s="10">
        <v>1200</v>
      </c>
      <c r="H5" s="11"/>
      <c r="I5" s="11"/>
    </row>
    <row r="6" spans="1:9" ht="14.1" customHeight="1" x14ac:dyDescent="0.3">
      <c r="A6" s="12" t="s">
        <v>22</v>
      </c>
      <c r="B6" s="13" t="s">
        <v>0</v>
      </c>
      <c r="C6" s="13" t="s">
        <v>1</v>
      </c>
      <c r="D6" s="13" t="s">
        <v>2</v>
      </c>
      <c r="E6" s="11"/>
      <c r="F6" s="9" t="s">
        <v>68</v>
      </c>
      <c r="G6" s="10">
        <v>300</v>
      </c>
      <c r="H6" s="11"/>
      <c r="I6" s="11"/>
    </row>
    <row r="7" spans="1:9" ht="14.1" customHeight="1" x14ac:dyDescent="0.3">
      <c r="A7" s="11" t="s">
        <v>8</v>
      </c>
      <c r="B7" s="11">
        <v>1000</v>
      </c>
      <c r="C7" s="11">
        <v>1000</v>
      </c>
      <c r="D7" s="11">
        <f>Housing[Budgetterede omkostninger]-Housing[Faktiske omkostninger]</f>
        <v>0</v>
      </c>
      <c r="E7" s="11"/>
      <c r="F7" s="14" t="s">
        <v>69</v>
      </c>
      <c r="G7" s="15">
        <f>SUM(G4:G6)</f>
        <v>5500</v>
      </c>
      <c r="H7" s="11"/>
      <c r="I7" s="11"/>
    </row>
    <row r="8" spans="1:9" ht="14.1" customHeight="1" x14ac:dyDescent="0.3">
      <c r="A8" s="11" t="s">
        <v>7</v>
      </c>
      <c r="B8" s="11">
        <v>0</v>
      </c>
      <c r="C8" s="11">
        <v>0</v>
      </c>
      <c r="D8" s="11">
        <f>Housing[Budgetterede omkostninger]-Housing[Faktiske omkostninger]</f>
        <v>0</v>
      </c>
      <c r="E8" s="11"/>
      <c r="F8" s="16"/>
      <c r="G8" s="17"/>
      <c r="H8" s="3"/>
      <c r="I8" s="3"/>
    </row>
    <row r="9" spans="1:9" ht="14.1" customHeight="1" x14ac:dyDescent="0.3">
      <c r="A9" s="11" t="s">
        <v>9</v>
      </c>
      <c r="B9" s="11">
        <v>62</v>
      </c>
      <c r="C9" s="11">
        <v>100</v>
      </c>
      <c r="D9" s="18">
        <f>Housing[Budgetterede omkostninger]-Housing[Faktiske omkostninger]</f>
        <v>-38</v>
      </c>
      <c r="E9" s="11"/>
      <c r="F9" s="36" t="s">
        <v>5</v>
      </c>
      <c r="G9" s="37"/>
      <c r="H9" s="11"/>
      <c r="I9" s="11"/>
    </row>
    <row r="10" spans="1:9" ht="14.1" customHeight="1" x14ac:dyDescent="0.3">
      <c r="A10" s="11" t="s">
        <v>76</v>
      </c>
      <c r="B10" s="11">
        <v>44</v>
      </c>
      <c r="C10" s="11">
        <v>125</v>
      </c>
      <c r="D10" s="11">
        <f>Housing[Budgetterede omkostninger]-Housing[Faktiske omkostninger]</f>
        <v>-81</v>
      </c>
      <c r="E10" s="11"/>
      <c r="F10" s="9" t="s">
        <v>3</v>
      </c>
      <c r="G10" s="10">
        <v>4000</v>
      </c>
      <c r="H10" s="11"/>
      <c r="I10" s="11"/>
    </row>
    <row r="11" spans="1:9" ht="14.1" customHeight="1" x14ac:dyDescent="0.3">
      <c r="A11" s="11" t="s">
        <v>10</v>
      </c>
      <c r="B11" s="11">
        <v>22</v>
      </c>
      <c r="C11" s="11">
        <v>35</v>
      </c>
      <c r="D11" s="11">
        <f>Housing[Budgetterede omkostninger]-Housing[Faktiske omkostninger]</f>
        <v>-13</v>
      </c>
      <c r="E11" s="11"/>
      <c r="F11" s="9" t="s">
        <v>4</v>
      </c>
      <c r="G11" s="10">
        <v>1200</v>
      </c>
      <c r="H11" s="11"/>
      <c r="I11" s="11"/>
    </row>
    <row r="12" spans="1:9" ht="14.1" customHeight="1" x14ac:dyDescent="0.3">
      <c r="A12" s="11" t="s">
        <v>11</v>
      </c>
      <c r="B12" s="11">
        <v>8</v>
      </c>
      <c r="C12" s="11">
        <v>8</v>
      </c>
      <c r="D12" s="11">
        <f>Housing[Budgetterede omkostninger]-Housing[Faktiske omkostninger]</f>
        <v>0</v>
      </c>
      <c r="E12" s="11"/>
      <c r="F12" s="9" t="s">
        <v>68</v>
      </c>
      <c r="G12" s="10">
        <v>300</v>
      </c>
      <c r="H12" s="11"/>
      <c r="I12" s="11"/>
    </row>
    <row r="13" spans="1:9" ht="14.1" customHeight="1" x14ac:dyDescent="0.3">
      <c r="A13" s="11" t="s">
        <v>12</v>
      </c>
      <c r="B13" s="11">
        <v>34</v>
      </c>
      <c r="C13" s="11">
        <v>39</v>
      </c>
      <c r="D13" s="11">
        <f>Housing[Budgetterede omkostninger]-Housing[Faktiske omkostninger]</f>
        <v>-5</v>
      </c>
      <c r="E13" s="11"/>
      <c r="F13" s="14" t="s">
        <v>69</v>
      </c>
      <c r="G13" s="15">
        <f>SUM(G10:G12)</f>
        <v>5500</v>
      </c>
      <c r="H13" s="11"/>
      <c r="I13" s="11"/>
    </row>
    <row r="14" spans="1:9" ht="14.1" customHeight="1" x14ac:dyDescent="0.3">
      <c r="A14" s="11" t="s">
        <v>13</v>
      </c>
      <c r="B14" s="11">
        <v>10</v>
      </c>
      <c r="C14" s="11">
        <v>10</v>
      </c>
      <c r="D14" s="11">
        <f>Housing[Budgetterede omkostninger]-Housing[Faktiske omkostninger]</f>
        <v>0</v>
      </c>
      <c r="E14" s="11"/>
      <c r="F14" s="6"/>
      <c r="G14" s="6"/>
      <c r="H14" s="11"/>
      <c r="I14" s="11"/>
    </row>
    <row r="15" spans="1:9" ht="14.1" customHeight="1" x14ac:dyDescent="0.3">
      <c r="A15" s="11" t="s">
        <v>14</v>
      </c>
      <c r="B15" s="11">
        <v>23</v>
      </c>
      <c r="C15" s="11">
        <v>0</v>
      </c>
      <c r="D15" s="11">
        <f>Housing[Budgetterede omkostninger]-Housing[Faktiske omkostninger]</f>
        <v>23</v>
      </c>
      <c r="E15" s="11"/>
      <c r="F15" s="19" t="s">
        <v>80</v>
      </c>
      <c r="G15" s="20">
        <f>SUM(G7-B4)</f>
        <v>4297</v>
      </c>
      <c r="H15" s="11"/>
      <c r="I15" s="11"/>
    </row>
    <row r="16" spans="1:9" ht="14.1" customHeight="1" x14ac:dyDescent="0.3">
      <c r="A16" s="11" t="s">
        <v>15</v>
      </c>
      <c r="B16" s="11">
        <v>0</v>
      </c>
      <c r="C16" s="11">
        <v>0</v>
      </c>
      <c r="D16" s="11">
        <f>Housing[Budgetterede omkostninger]-Housing[Faktiske omkostninger]</f>
        <v>0</v>
      </c>
      <c r="E16" s="11"/>
      <c r="F16" s="21" t="s">
        <v>81</v>
      </c>
      <c r="G16" s="22">
        <f>SUM(G13-C4)</f>
        <v>4183</v>
      </c>
      <c r="H16" s="11"/>
      <c r="I16" s="11"/>
    </row>
    <row r="17" spans="1:9" ht="14.1" customHeight="1" x14ac:dyDescent="0.3">
      <c r="A17" s="11" t="s">
        <v>16</v>
      </c>
      <c r="B17" s="11">
        <v>0</v>
      </c>
      <c r="C17" s="11">
        <v>0</v>
      </c>
      <c r="D17" s="11">
        <f>Housing[Budgetterede omkostninger]-Housing[Faktiske omkostninger]</f>
        <v>0</v>
      </c>
      <c r="E17" s="11"/>
      <c r="F17" s="23" t="s">
        <v>2</v>
      </c>
      <c r="G17" s="24">
        <f>SUM(G16-G15)</f>
        <v>-114</v>
      </c>
      <c r="H17" s="11"/>
      <c r="I17" s="11"/>
    </row>
    <row r="18" spans="1:9" ht="14.1" customHeight="1" x14ac:dyDescent="0.3">
      <c r="A18" s="25" t="s">
        <v>79</v>
      </c>
      <c r="B18" s="25">
        <f>SUBTOTAL(109,Housing[Budgetterede omkostninger])</f>
        <v>1203</v>
      </c>
      <c r="C18" s="25">
        <f>SUBTOTAL(109,Housing[Faktiske omkostninger])</f>
        <v>1317</v>
      </c>
      <c r="D18" s="25">
        <f>SUBTOTAL(109,Housing[Difference])</f>
        <v>-114</v>
      </c>
      <c r="E18" s="11"/>
      <c r="F18" s="11"/>
      <c r="G18" s="11"/>
      <c r="H18" s="11"/>
      <c r="I18" s="11"/>
    </row>
    <row r="19" spans="1:9" ht="14.1" customHeight="1" x14ac:dyDescent="0.3">
      <c r="A19" s="38"/>
      <c r="B19" s="38"/>
      <c r="C19" s="38"/>
      <c r="D19" s="38"/>
      <c r="E19" s="11"/>
      <c r="F19" s="3"/>
      <c r="G19" s="3"/>
      <c r="H19" s="3"/>
      <c r="I19" s="3"/>
    </row>
    <row r="20" spans="1:9" ht="14.1" customHeight="1" x14ac:dyDescent="0.3">
      <c r="A20" s="26" t="s">
        <v>17</v>
      </c>
      <c r="B20" s="27" t="s">
        <v>0</v>
      </c>
      <c r="C20" s="27" t="s">
        <v>1</v>
      </c>
      <c r="D20" s="27" t="s">
        <v>2</v>
      </c>
      <c r="E20" s="11"/>
      <c r="F20" s="28" t="s">
        <v>43</v>
      </c>
      <c r="G20" s="29" t="s">
        <v>0</v>
      </c>
      <c r="H20" s="29" t="s">
        <v>1</v>
      </c>
      <c r="I20" s="29" t="s">
        <v>2</v>
      </c>
    </row>
    <row r="21" spans="1:9" ht="14.1" customHeight="1" x14ac:dyDescent="0.3">
      <c r="A21" s="11" t="s">
        <v>77</v>
      </c>
      <c r="B21" s="11"/>
      <c r="C21" s="11"/>
      <c r="D21" s="11">
        <f>Transportation[Budgetterede omkostninger]-Transportation[Faktiske omkostninger]</f>
        <v>0</v>
      </c>
      <c r="E21" s="11"/>
      <c r="F21" s="30" t="s">
        <v>44</v>
      </c>
      <c r="G21" s="30"/>
      <c r="H21" s="30"/>
      <c r="I21" s="30">
        <f>Loans[Budgetterede omkostninger]-Loans[Faktiske omkostninger]</f>
        <v>0</v>
      </c>
    </row>
    <row r="22" spans="1:9" ht="14.1" customHeight="1" x14ac:dyDescent="0.3">
      <c r="A22" s="11" t="s">
        <v>78</v>
      </c>
      <c r="B22" s="11"/>
      <c r="C22" s="11"/>
      <c r="D22" s="11">
        <f>Transportation[Budgetterede omkostninger]-Transportation[Faktiske omkostninger]</f>
        <v>0</v>
      </c>
      <c r="E22" s="11"/>
      <c r="F22" s="30" t="s">
        <v>62</v>
      </c>
      <c r="G22" s="30"/>
      <c r="H22" s="30"/>
      <c r="I22" s="30">
        <f>Loans[Budgetterede omkostninger]-Loans[Faktiske omkostninger]</f>
        <v>0</v>
      </c>
    </row>
    <row r="23" spans="1:9" ht="14.1" customHeight="1" x14ac:dyDescent="0.3">
      <c r="A23" s="11" t="s">
        <v>75</v>
      </c>
      <c r="B23" s="11"/>
      <c r="C23" s="11"/>
      <c r="D23" s="11">
        <f>Transportation[Budgetterede omkostninger]-Transportation[Faktiske omkostninger]</f>
        <v>0</v>
      </c>
      <c r="E23" s="11"/>
      <c r="F23" s="30" t="s">
        <v>64</v>
      </c>
      <c r="G23" s="30"/>
      <c r="H23" s="30"/>
      <c r="I23" s="30">
        <f>Loans[Budgetterede omkostninger]-Loans[Faktiske omkostninger]</f>
        <v>0</v>
      </c>
    </row>
    <row r="24" spans="1:9" ht="14.1" customHeight="1" x14ac:dyDescent="0.3">
      <c r="A24" s="11" t="s">
        <v>18</v>
      </c>
      <c r="B24" s="11"/>
      <c r="C24" s="11"/>
      <c r="D24" s="11">
        <f>Transportation[Budgetterede omkostninger]-Transportation[Faktiske omkostninger]</f>
        <v>0</v>
      </c>
      <c r="E24" s="11"/>
      <c r="F24" s="30" t="s">
        <v>64</v>
      </c>
      <c r="G24" s="30"/>
      <c r="H24" s="30"/>
      <c r="I24" s="30">
        <f>Loans[Budgetterede omkostninger]-Loans[Faktiske omkostninger]</f>
        <v>0</v>
      </c>
    </row>
    <row r="25" spans="1:9" ht="14.1" customHeight="1" x14ac:dyDescent="0.3">
      <c r="A25" s="11" t="s">
        <v>19</v>
      </c>
      <c r="B25" s="11"/>
      <c r="C25" s="11"/>
      <c r="D25" s="11">
        <f>Transportation[Budgetterede omkostninger]-Transportation[Faktiske omkostninger]</f>
        <v>0</v>
      </c>
      <c r="E25" s="11"/>
      <c r="F25" s="30" t="s">
        <v>64</v>
      </c>
      <c r="G25" s="30"/>
      <c r="H25" s="30"/>
      <c r="I25" s="30">
        <f>Loans[Budgetterede omkostninger]-Loans[Faktiske omkostninger]</f>
        <v>0</v>
      </c>
    </row>
    <row r="26" spans="1:9" ht="14.1" customHeight="1" x14ac:dyDescent="0.3">
      <c r="A26" s="11" t="s">
        <v>20</v>
      </c>
      <c r="B26" s="11"/>
      <c r="C26" s="11"/>
      <c r="D26" s="11">
        <f>Transportation[Budgetterede omkostninger]-Transportation[Faktiske omkostninger]</f>
        <v>0</v>
      </c>
      <c r="E26" s="11"/>
      <c r="F26" s="30" t="s">
        <v>16</v>
      </c>
      <c r="G26" s="30"/>
      <c r="H26" s="30"/>
      <c r="I26" s="30">
        <f>Loans[Budgetterede omkostninger]-Loans[Faktiske omkostninger]</f>
        <v>0</v>
      </c>
    </row>
    <row r="27" spans="1:9" ht="14.1" customHeight="1" x14ac:dyDescent="0.3">
      <c r="A27" s="11" t="s">
        <v>21</v>
      </c>
      <c r="B27" s="11"/>
      <c r="C27" s="11"/>
      <c r="D27" s="11">
        <f>Transportation[Budgetterede omkostninger]-Transportation[Faktiske omkostninger]</f>
        <v>0</v>
      </c>
      <c r="E27" s="11"/>
      <c r="F27" s="31" t="s">
        <v>79</v>
      </c>
      <c r="G27" s="31">
        <f>SUBTOTAL(109,Loans[Budgetterede omkostninger])</f>
        <v>0</v>
      </c>
      <c r="H27" s="31">
        <f>SUBTOTAL(109,Loans[Faktiske omkostninger])</f>
        <v>0</v>
      </c>
      <c r="I27" s="31">
        <f>SUBTOTAL(109,Loans[Difference])</f>
        <v>0</v>
      </c>
    </row>
    <row r="28" spans="1:9" ht="14.1" customHeight="1" x14ac:dyDescent="0.3">
      <c r="A28" s="11" t="s">
        <v>16</v>
      </c>
      <c r="B28" s="11"/>
      <c r="C28" s="11"/>
      <c r="D28" s="11">
        <f>Transportation[Budgetterede omkostninger]-Transportation[Faktiske omkostninger]</f>
        <v>0</v>
      </c>
      <c r="E28" s="11"/>
      <c r="F28" s="41"/>
      <c r="G28" s="41"/>
      <c r="H28" s="41"/>
      <c r="I28" s="41"/>
    </row>
    <row r="29" spans="1:9" ht="14.1" customHeight="1" x14ac:dyDescent="0.3">
      <c r="A29" s="25" t="s">
        <v>79</v>
      </c>
      <c r="B29" s="25">
        <f>SUBTOTAL(109,Transportation[Budgetterede omkostninger])</f>
        <v>0</v>
      </c>
      <c r="C29" s="25">
        <f>SUBTOTAL(109,Transportation[Faktiske omkostninger])</f>
        <v>0</v>
      </c>
      <c r="D29" s="25">
        <f>SUBTOTAL(109,Transportation[Difference])</f>
        <v>0</v>
      </c>
      <c r="E29" s="11"/>
      <c r="F29" s="11" t="s">
        <v>36</v>
      </c>
      <c r="G29" s="13" t="s">
        <v>0</v>
      </c>
      <c r="H29" s="13" t="s">
        <v>1</v>
      </c>
      <c r="I29" s="13" t="s">
        <v>2</v>
      </c>
    </row>
    <row r="30" spans="1:9" ht="14.1" customHeight="1" x14ac:dyDescent="0.3">
      <c r="A30" s="38"/>
      <c r="B30" s="38"/>
      <c r="C30" s="38"/>
      <c r="D30" s="38"/>
      <c r="E30" s="11"/>
      <c r="F30" s="11" t="s">
        <v>37</v>
      </c>
      <c r="G30" s="11"/>
      <c r="H30" s="11"/>
      <c r="I30" s="11">
        <f>Entertainment[Budgetterede omkostninger]-Entertainment[Faktiske omkostninger]</f>
        <v>0</v>
      </c>
    </row>
    <row r="31" spans="1:9" ht="14.1" customHeight="1" x14ac:dyDescent="0.3">
      <c r="A31" s="12" t="s">
        <v>18</v>
      </c>
      <c r="B31" s="13" t="s">
        <v>0</v>
      </c>
      <c r="C31" s="13" t="s">
        <v>1</v>
      </c>
      <c r="D31" s="13" t="s">
        <v>2</v>
      </c>
      <c r="E31" s="11"/>
      <c r="F31" s="11" t="s">
        <v>38</v>
      </c>
      <c r="G31" s="11"/>
      <c r="H31" s="11"/>
      <c r="I31" s="11">
        <f>Entertainment[Budgetterede omkostninger]-Entertainment[Faktiske omkostninger]</f>
        <v>0</v>
      </c>
    </row>
    <row r="32" spans="1:9" ht="14.1" customHeight="1" x14ac:dyDescent="0.3">
      <c r="A32" s="11" t="s">
        <v>23</v>
      </c>
      <c r="B32" s="11"/>
      <c r="C32" s="11"/>
      <c r="D32" s="11">
        <f>Insurance[Budgetterede omkostninger]-Insurance[Faktiske omkostninger]</f>
        <v>0</v>
      </c>
      <c r="E32" s="11"/>
      <c r="F32" s="11" t="s">
        <v>39</v>
      </c>
      <c r="G32" s="11"/>
      <c r="H32" s="11"/>
      <c r="I32" s="11">
        <f>Entertainment[Budgetterede omkostninger]-Entertainment[Faktiske omkostninger]</f>
        <v>0</v>
      </c>
    </row>
    <row r="33" spans="1:9" ht="14.1" customHeight="1" x14ac:dyDescent="0.3">
      <c r="A33" s="11" t="s">
        <v>24</v>
      </c>
      <c r="B33" s="11"/>
      <c r="C33" s="11"/>
      <c r="D33" s="11">
        <f>Insurance[Budgetterede omkostninger]-Insurance[Faktiske omkostninger]</f>
        <v>0</v>
      </c>
      <c r="E33" s="11"/>
      <c r="F33" s="11" t="s">
        <v>40</v>
      </c>
      <c r="G33" s="11"/>
      <c r="H33" s="11"/>
      <c r="I33" s="11">
        <f>Entertainment[Budgetterede omkostninger]-Entertainment[Faktiske omkostninger]</f>
        <v>0</v>
      </c>
    </row>
    <row r="34" spans="1:9" ht="14.1" customHeight="1" x14ac:dyDescent="0.3">
      <c r="A34" s="11" t="s">
        <v>25</v>
      </c>
      <c r="B34" s="11"/>
      <c r="C34" s="11"/>
      <c r="D34" s="11">
        <f>Insurance[Budgetterede omkostninger]-Insurance[Faktiske omkostninger]</f>
        <v>0</v>
      </c>
      <c r="E34" s="11"/>
      <c r="F34" s="11" t="s">
        <v>63</v>
      </c>
      <c r="G34" s="11"/>
      <c r="H34" s="11"/>
      <c r="I34" s="11">
        <f>Entertainment[Budgetterede omkostninger]-Entertainment[Faktiske omkostninger]</f>
        <v>0</v>
      </c>
    </row>
    <row r="35" spans="1:9" ht="14.1" customHeight="1" x14ac:dyDescent="0.3">
      <c r="A35" s="11" t="s">
        <v>16</v>
      </c>
      <c r="B35" s="11"/>
      <c r="C35" s="11"/>
      <c r="D35" s="11">
        <f>Insurance[Budgetterede omkostninger]-Insurance[Faktiske omkostninger]</f>
        <v>0</v>
      </c>
      <c r="E35" s="11"/>
      <c r="F35" s="11" t="s">
        <v>41</v>
      </c>
      <c r="G35" s="11"/>
      <c r="H35" s="11"/>
      <c r="I35" s="11">
        <f>Entertainment[Budgetterede omkostninger]-Entertainment[Faktiske omkostninger]</f>
        <v>0</v>
      </c>
    </row>
    <row r="36" spans="1:9" ht="14.1" customHeight="1" x14ac:dyDescent="0.3">
      <c r="A36" s="25" t="s">
        <v>79</v>
      </c>
      <c r="B36" s="25">
        <f>SUBTOTAL(109,Insurance[Budgetterede omkostninger])</f>
        <v>0</v>
      </c>
      <c r="C36" s="25">
        <f>SUBTOTAL(109,Insurance[Faktiske omkostninger])</f>
        <v>0</v>
      </c>
      <c r="D36" s="25">
        <f>SUBTOTAL(109,Insurance[Difference])</f>
        <v>0</v>
      </c>
      <c r="E36" s="11"/>
      <c r="F36" s="11" t="s">
        <v>16</v>
      </c>
      <c r="G36" s="11"/>
      <c r="H36" s="11"/>
      <c r="I36" s="11">
        <f>Entertainment[Budgetterede omkostninger]-Entertainment[Faktiske omkostninger]</f>
        <v>0</v>
      </c>
    </row>
    <row r="37" spans="1:9" ht="14.1" customHeight="1" x14ac:dyDescent="0.3">
      <c r="A37" s="38"/>
      <c r="B37" s="38"/>
      <c r="C37" s="38"/>
      <c r="D37" s="38"/>
      <c r="E37" s="11"/>
      <c r="F37" s="25" t="s">
        <v>79</v>
      </c>
      <c r="G37" s="25">
        <f>SUBTOTAL(109,Entertainment[Budgetterede omkostninger])</f>
        <v>0</v>
      </c>
      <c r="H37" s="25">
        <f>SUBTOTAL(109,Entertainment[Faktiske omkostninger])</f>
        <v>0</v>
      </c>
      <c r="I37" s="25">
        <f>SUBTOTAL(109,Entertainment[Difference])</f>
        <v>0</v>
      </c>
    </row>
    <row r="38" spans="1:9" ht="14.1" customHeight="1" x14ac:dyDescent="0.3">
      <c r="A38" s="12" t="s">
        <v>27</v>
      </c>
      <c r="B38" s="13" t="s">
        <v>0</v>
      </c>
      <c r="C38" s="13" t="s">
        <v>1</v>
      </c>
      <c r="D38" s="13" t="s">
        <v>2</v>
      </c>
      <c r="E38" s="11"/>
      <c r="F38" s="38"/>
      <c r="G38" s="38"/>
      <c r="H38" s="38"/>
      <c r="I38" s="38"/>
    </row>
    <row r="39" spans="1:9" ht="14.1" customHeight="1" x14ac:dyDescent="0.3">
      <c r="A39" s="11" t="s">
        <v>26</v>
      </c>
      <c r="B39" s="11"/>
      <c r="C39" s="11"/>
      <c r="D39" s="11">
        <f>Food[Budgetterede omkostninger]-Food[Faktiske omkostninger]</f>
        <v>0</v>
      </c>
      <c r="E39" s="11"/>
      <c r="F39" s="32" t="s">
        <v>45</v>
      </c>
      <c r="G39" s="13" t="s">
        <v>0</v>
      </c>
      <c r="H39" s="13" t="s">
        <v>1</v>
      </c>
      <c r="I39" s="13" t="s">
        <v>2</v>
      </c>
    </row>
    <row r="40" spans="1:9" ht="14.1" customHeight="1" x14ac:dyDescent="0.3">
      <c r="A40" s="11" t="s">
        <v>35</v>
      </c>
      <c r="B40" s="11"/>
      <c r="C40" s="11"/>
      <c r="D40" s="11">
        <f>Food[Budgetterede omkostninger]-Food[Faktiske omkostninger]</f>
        <v>0</v>
      </c>
      <c r="E40" s="11"/>
      <c r="F40" s="11" t="s">
        <v>46</v>
      </c>
      <c r="G40" s="11"/>
      <c r="H40" s="11"/>
      <c r="I40" s="11">
        <f>Taxes[Budgetterede omkostninger]-Taxes[Faktiske omkostninger]</f>
        <v>0</v>
      </c>
    </row>
    <row r="41" spans="1:9" ht="14.1" customHeight="1" x14ac:dyDescent="0.3">
      <c r="A41" s="11" t="s">
        <v>16</v>
      </c>
      <c r="B41" s="11"/>
      <c r="C41" s="11"/>
      <c r="D41" s="11">
        <f>Food[Budgetterede omkostninger]-Food[Faktiske omkostninger]</f>
        <v>0</v>
      </c>
      <c r="E41" s="11"/>
      <c r="F41" s="11" t="s">
        <v>47</v>
      </c>
      <c r="G41" s="11"/>
      <c r="H41" s="11"/>
      <c r="I41" s="11">
        <f>Taxes[Budgetterede omkostninger]-Taxes[Faktiske omkostninger]</f>
        <v>0</v>
      </c>
    </row>
    <row r="42" spans="1:9" ht="14.1" customHeight="1" x14ac:dyDescent="0.3">
      <c r="A42" s="25" t="s">
        <v>79</v>
      </c>
      <c r="B42" s="25">
        <f>SUBTOTAL(109,Food[Budgetterede omkostninger])</f>
        <v>0</v>
      </c>
      <c r="C42" s="25">
        <f>SUBTOTAL(109,Food[Faktiske omkostninger])</f>
        <v>0</v>
      </c>
      <c r="D42" s="25">
        <f>SUBTOTAL(109,Food[Difference])</f>
        <v>0</v>
      </c>
      <c r="E42" s="11"/>
      <c r="F42" s="11" t="s">
        <v>48</v>
      </c>
      <c r="G42" s="11"/>
      <c r="H42" s="11"/>
      <c r="I42" s="11">
        <f>Taxes[Budgetterede omkostninger]-Taxes[Faktiske omkostninger]</f>
        <v>0</v>
      </c>
    </row>
    <row r="43" spans="1:9" ht="14.1" customHeight="1" x14ac:dyDescent="0.3">
      <c r="A43" s="38"/>
      <c r="B43" s="38"/>
      <c r="C43" s="38"/>
      <c r="D43" s="38"/>
      <c r="E43" s="11"/>
      <c r="F43" s="11" t="s">
        <v>16</v>
      </c>
      <c r="G43" s="11"/>
      <c r="H43" s="11"/>
      <c r="I43" s="11">
        <f>Taxes[Budgetterede omkostninger]-Taxes[Faktiske omkostninger]</f>
        <v>0</v>
      </c>
    </row>
    <row r="44" spans="1:9" ht="14.1" customHeight="1" x14ac:dyDescent="0.3">
      <c r="A44" s="12" t="s">
        <v>52</v>
      </c>
      <c r="B44" s="13" t="s">
        <v>0</v>
      </c>
      <c r="C44" s="13" t="s">
        <v>1</v>
      </c>
      <c r="D44" s="13" t="s">
        <v>2</v>
      </c>
      <c r="E44" s="11"/>
      <c r="F44" s="25" t="s">
        <v>79</v>
      </c>
      <c r="G44" s="25">
        <f>SUBTOTAL(109,Taxes[Budgetterede omkostninger])</f>
        <v>0</v>
      </c>
      <c r="H44" s="25">
        <f>SUBTOTAL(109,Taxes[Faktiske omkostninger])</f>
        <v>0</v>
      </c>
      <c r="I44" s="25">
        <f>SUBTOTAL(109,Taxes[Difference])</f>
        <v>0</v>
      </c>
    </row>
    <row r="45" spans="1:9" ht="14.1" customHeight="1" x14ac:dyDescent="0.3">
      <c r="A45" s="11" t="s">
        <v>30</v>
      </c>
      <c r="B45" s="11"/>
      <c r="C45" s="11"/>
      <c r="D45" s="11">
        <f>Children[Budgetterede omkostninger]-Children[Faktiske omkostninger]</f>
        <v>0</v>
      </c>
      <c r="E45" s="11"/>
      <c r="F45" s="42"/>
      <c r="G45" s="42"/>
      <c r="H45" s="42"/>
      <c r="I45" s="42"/>
    </row>
    <row r="46" spans="1:9" ht="14.1" customHeight="1" x14ac:dyDescent="0.3">
      <c r="A46" s="11" t="s">
        <v>32</v>
      </c>
      <c r="B46" s="11"/>
      <c r="C46" s="11"/>
      <c r="D46" s="11">
        <f>Children[Budgetterede omkostninger]-Children[Faktiske omkostninger]</f>
        <v>0</v>
      </c>
      <c r="E46" s="11"/>
      <c r="F46" s="33" t="s">
        <v>70</v>
      </c>
      <c r="G46" s="29" t="s">
        <v>0</v>
      </c>
      <c r="H46" s="29" t="s">
        <v>1</v>
      </c>
      <c r="I46" s="29" t="s">
        <v>2</v>
      </c>
    </row>
    <row r="47" spans="1:9" ht="14.1" customHeight="1" x14ac:dyDescent="0.3">
      <c r="A47" s="11" t="s">
        <v>56</v>
      </c>
      <c r="B47" s="11"/>
      <c r="C47" s="11"/>
      <c r="D47" s="11">
        <f>Children[Budgetterede omkostninger]-Children[Faktiske omkostninger]</f>
        <v>0</v>
      </c>
      <c r="E47" s="11"/>
      <c r="F47" s="30" t="s">
        <v>30</v>
      </c>
      <c r="G47" s="30"/>
      <c r="H47" s="30"/>
      <c r="I47" s="30">
        <f>PersonalCare[Budgetterede omkostninger]-PersonalCare[Faktiske omkostninger]</f>
        <v>0</v>
      </c>
    </row>
    <row r="48" spans="1:9" ht="14.1" customHeight="1" x14ac:dyDescent="0.3">
      <c r="A48" s="11" t="s">
        <v>53</v>
      </c>
      <c r="B48" s="11"/>
      <c r="C48" s="11"/>
      <c r="D48" s="11">
        <f>Children[Budgetterede omkostninger]-Children[Faktiske omkostninger]</f>
        <v>0</v>
      </c>
      <c r="E48" s="11"/>
      <c r="F48" s="30" t="s">
        <v>33</v>
      </c>
      <c r="G48" s="30"/>
      <c r="H48" s="30"/>
      <c r="I48" s="30">
        <f>PersonalCare[Budgetterede omkostninger]-PersonalCare[Faktiske omkostninger]</f>
        <v>0</v>
      </c>
    </row>
    <row r="49" spans="1:9" ht="14.1" customHeight="1" x14ac:dyDescent="0.3">
      <c r="A49" s="11" t="s">
        <v>54</v>
      </c>
      <c r="B49" s="11"/>
      <c r="C49" s="11"/>
      <c r="D49" s="11">
        <f>Children[Budgetterede omkostninger]-Children[Faktiske omkostninger]</f>
        <v>0</v>
      </c>
      <c r="E49" s="11"/>
      <c r="F49" s="30" t="s">
        <v>32</v>
      </c>
      <c r="G49" s="30"/>
      <c r="H49" s="30"/>
      <c r="I49" s="30">
        <f>PersonalCare[Budgetterede omkostninger]-PersonalCare[Faktiske omkostninger]</f>
        <v>0</v>
      </c>
    </row>
    <row r="50" spans="1:9" ht="14.1" customHeight="1" x14ac:dyDescent="0.3">
      <c r="A50" s="11" t="s">
        <v>55</v>
      </c>
      <c r="B50" s="11"/>
      <c r="C50" s="11"/>
      <c r="D50" s="11">
        <f>Children[Budgetterede omkostninger]-Children[Faktiske omkostninger]</f>
        <v>0</v>
      </c>
      <c r="E50" s="11"/>
      <c r="F50" s="30" t="s">
        <v>42</v>
      </c>
      <c r="G50" s="30"/>
      <c r="H50" s="30"/>
      <c r="I50" s="30">
        <f>PersonalCare[Budgetterede omkostninger]-PersonalCare[Faktiske omkostninger]</f>
        <v>0</v>
      </c>
    </row>
    <row r="51" spans="1:9" ht="14.1" customHeight="1" x14ac:dyDescent="0.3">
      <c r="A51" s="11" t="s">
        <v>57</v>
      </c>
      <c r="B51" s="11"/>
      <c r="C51" s="11"/>
      <c r="D51" s="11">
        <f>Children[Budgetterede omkostninger]-Children[Faktiske omkostninger]</f>
        <v>0</v>
      </c>
      <c r="E51" s="11"/>
      <c r="F51" s="30" t="s">
        <v>34</v>
      </c>
      <c r="G51" s="30"/>
      <c r="H51" s="30"/>
      <c r="I51" s="30">
        <f>PersonalCare[Budgetterede omkostninger]-PersonalCare[Faktiske omkostninger]</f>
        <v>0</v>
      </c>
    </row>
    <row r="52" spans="1:9" ht="14.1" customHeight="1" x14ac:dyDescent="0.3">
      <c r="A52" s="11" t="s">
        <v>60</v>
      </c>
      <c r="B52" s="11"/>
      <c r="C52" s="11"/>
      <c r="D52" s="11">
        <f>Children[Budgetterede omkostninger]-Children[Faktiske omkostninger]</f>
        <v>0</v>
      </c>
      <c r="E52" s="11"/>
      <c r="F52" s="30" t="s">
        <v>84</v>
      </c>
      <c r="G52" s="30"/>
      <c r="H52" s="30"/>
      <c r="I52" s="30">
        <f>PersonalCare[Budgetterede omkostninger]-PersonalCare[Faktiske omkostninger]</f>
        <v>0</v>
      </c>
    </row>
    <row r="53" spans="1:9" ht="14.1" customHeight="1" x14ac:dyDescent="0.3">
      <c r="A53" s="11" t="s">
        <v>16</v>
      </c>
      <c r="B53" s="11"/>
      <c r="C53" s="11"/>
      <c r="D53" s="11">
        <f>Children[Budgetterede omkostninger]-Children[Faktiske omkostninger]</f>
        <v>0</v>
      </c>
      <c r="E53" s="11"/>
      <c r="F53" s="30" t="s">
        <v>16</v>
      </c>
      <c r="G53" s="30"/>
      <c r="H53" s="30"/>
      <c r="I53" s="30">
        <f>PersonalCare[Budgetterede omkostninger]-PersonalCare[Faktiske omkostninger]</f>
        <v>0</v>
      </c>
    </row>
    <row r="54" spans="1:9" ht="14.1" customHeight="1" x14ac:dyDescent="0.3">
      <c r="A54" s="25" t="s">
        <v>79</v>
      </c>
      <c r="B54" s="25">
        <f>SUBTOTAL(109,Children[Budgetterede omkostninger])</f>
        <v>0</v>
      </c>
      <c r="C54" s="25">
        <f>SUBTOTAL(109,Children[Faktiske omkostninger])</f>
        <v>0</v>
      </c>
      <c r="D54" s="25">
        <f>SUBTOTAL(109,Children[Difference])</f>
        <v>0</v>
      </c>
      <c r="E54" s="11"/>
      <c r="F54" s="31" t="s">
        <v>79</v>
      </c>
      <c r="G54" s="31">
        <f>SUBTOTAL(109,PersonalCare[Budgetterede omkostninger])</f>
        <v>0</v>
      </c>
      <c r="H54" s="31">
        <f>SUBTOTAL(109,PersonalCare[Faktiske omkostninger])</f>
        <v>0</v>
      </c>
      <c r="I54" s="31">
        <f>SUBTOTAL(109,PersonalCare[Difference])</f>
        <v>0</v>
      </c>
    </row>
    <row r="55" spans="1:9" ht="14.1" customHeight="1" x14ac:dyDescent="0.3">
      <c r="A55" s="38"/>
      <c r="B55" s="38"/>
      <c r="C55" s="38"/>
      <c r="D55" s="38"/>
      <c r="E55" s="11"/>
      <c r="F55" s="42"/>
      <c r="G55" s="42"/>
      <c r="H55" s="42"/>
      <c r="I55" s="42"/>
    </row>
    <row r="56" spans="1:9" ht="14.1" customHeight="1" x14ac:dyDescent="0.3">
      <c r="A56" s="28" t="s">
        <v>51</v>
      </c>
      <c r="B56" s="29" t="s">
        <v>0</v>
      </c>
      <c r="C56" s="29" t="s">
        <v>1</v>
      </c>
      <c r="D56" s="29" t="s">
        <v>2</v>
      </c>
      <c r="E56" s="11"/>
      <c r="F56" s="33" t="s">
        <v>28</v>
      </c>
      <c r="G56" s="29" t="s">
        <v>0</v>
      </c>
      <c r="H56" s="29" t="s">
        <v>1</v>
      </c>
      <c r="I56" s="29" t="s">
        <v>2</v>
      </c>
    </row>
    <row r="57" spans="1:9" ht="14.1" customHeight="1" x14ac:dyDescent="0.3">
      <c r="A57" s="30" t="s">
        <v>58</v>
      </c>
      <c r="B57" s="30"/>
      <c r="C57" s="30"/>
      <c r="D57" s="30">
        <f>Legal[Budgetterede omkostninger]-Legal[Faktiske omkostninger]</f>
        <v>0</v>
      </c>
      <c r="E57" s="11"/>
      <c r="F57" s="30" t="s">
        <v>27</v>
      </c>
      <c r="G57" s="30"/>
      <c r="H57" s="30"/>
      <c r="I57" s="30">
        <f>Pets[Budgetterede omkostninger]-Pets[Faktiske omkostninger]</f>
        <v>0</v>
      </c>
    </row>
    <row r="58" spans="1:9" ht="14.1" customHeight="1" x14ac:dyDescent="0.3">
      <c r="A58" s="30" t="s">
        <v>59</v>
      </c>
      <c r="B58" s="30"/>
      <c r="C58" s="30"/>
      <c r="D58" s="30">
        <f>Legal[Budgetterede omkostninger]-Legal[Faktiske omkostninger]</f>
        <v>0</v>
      </c>
      <c r="E58" s="11"/>
      <c r="F58" s="30" t="s">
        <v>30</v>
      </c>
      <c r="G58" s="30"/>
      <c r="H58" s="30"/>
      <c r="I58" s="30">
        <f>Pets[Budgetterede omkostninger]-Pets[Faktiske omkostninger]</f>
        <v>0</v>
      </c>
    </row>
    <row r="59" spans="1:9" ht="14.1" customHeight="1" x14ac:dyDescent="0.3">
      <c r="A59" s="34" t="s">
        <v>83</v>
      </c>
      <c r="B59" s="30"/>
      <c r="C59" s="30"/>
      <c r="D59" s="30">
        <f>Legal[Budgetterede omkostninger]-Legal[Faktiske omkostninger]</f>
        <v>0</v>
      </c>
      <c r="E59" s="11"/>
      <c r="F59" s="30" t="s">
        <v>31</v>
      </c>
      <c r="G59" s="30"/>
      <c r="H59" s="30"/>
      <c r="I59" s="30">
        <f>Pets[Budgetterede omkostninger]-Pets[Faktiske omkostninger]</f>
        <v>0</v>
      </c>
    </row>
    <row r="60" spans="1:9" ht="14.1" customHeight="1" x14ac:dyDescent="0.3">
      <c r="A60" s="30" t="s">
        <v>16</v>
      </c>
      <c r="B60" s="30"/>
      <c r="C60" s="30"/>
      <c r="D60" s="30">
        <f>Legal[Budgetterede omkostninger]-Legal[Faktiske omkostninger]</f>
        <v>0</v>
      </c>
      <c r="E60" s="11"/>
      <c r="F60" s="30" t="s">
        <v>29</v>
      </c>
      <c r="G60" s="30"/>
      <c r="H60" s="30"/>
      <c r="I60" s="30">
        <f>Pets[Budgetterede omkostninger]-Pets[Faktiske omkostninger]</f>
        <v>0</v>
      </c>
    </row>
    <row r="61" spans="1:9" ht="14.1" customHeight="1" x14ac:dyDescent="0.3">
      <c r="A61" s="31" t="s">
        <v>79</v>
      </c>
      <c r="B61" s="31">
        <f>SUBTOTAL(109,Legal[Budgetterede omkostninger])</f>
        <v>0</v>
      </c>
      <c r="C61" s="31">
        <f>SUBTOTAL(109,Legal[Faktiske omkostninger])</f>
        <v>0</v>
      </c>
      <c r="D61" s="31">
        <f>SUBTOTAL(109,Legal[Difference])</f>
        <v>0</v>
      </c>
      <c r="E61" s="11"/>
      <c r="F61" s="30" t="s">
        <v>16</v>
      </c>
      <c r="G61" s="30"/>
      <c r="H61" s="30"/>
      <c r="I61" s="30">
        <f>Pets[Budgetterede omkostninger]-Pets[Faktiske omkostninger]</f>
        <v>0</v>
      </c>
    </row>
    <row r="62" spans="1:9" ht="14.1" customHeight="1" x14ac:dyDescent="0.3">
      <c r="A62" s="38"/>
      <c r="B62" s="38"/>
      <c r="C62" s="38"/>
      <c r="D62" s="38"/>
      <c r="E62" s="11"/>
      <c r="F62" s="31" t="s">
        <v>79</v>
      </c>
      <c r="G62" s="31">
        <f>SUBTOTAL(109,Pets[Budgetterede omkostninger])</f>
        <v>0</v>
      </c>
      <c r="H62" s="31">
        <f>SUBTOTAL(109,Pets[Faktiske omkostninger])</f>
        <v>0</v>
      </c>
      <c r="I62" s="31">
        <f>SUBTOTAL(109,Pets[Difference])</f>
        <v>0</v>
      </c>
    </row>
    <row r="63" spans="1:9" ht="14.1" customHeight="1" x14ac:dyDescent="0.3">
      <c r="A63" s="3" t="s">
        <v>82</v>
      </c>
      <c r="B63" s="29" t="s">
        <v>0</v>
      </c>
      <c r="C63" s="29" t="s">
        <v>1</v>
      </c>
      <c r="D63" s="29" t="s">
        <v>2</v>
      </c>
      <c r="E63" s="11"/>
      <c r="F63" s="38"/>
      <c r="G63" s="38"/>
      <c r="H63" s="38"/>
      <c r="I63" s="38"/>
    </row>
    <row r="64" spans="1:9" ht="14.1" customHeight="1" x14ac:dyDescent="0.3">
      <c r="A64" s="30" t="s">
        <v>65</v>
      </c>
      <c r="B64" s="30"/>
      <c r="C64" s="30"/>
      <c r="D64" s="30">
        <f>Savings[Budgetterede omkostninger]-Savings[Faktiske omkostninger]</f>
        <v>0</v>
      </c>
      <c r="E64" s="11"/>
      <c r="F64" s="32" t="s">
        <v>67</v>
      </c>
      <c r="G64" s="13" t="s">
        <v>0</v>
      </c>
      <c r="H64" s="13" t="s">
        <v>1</v>
      </c>
      <c r="I64" s="13" t="s">
        <v>2</v>
      </c>
    </row>
    <row r="65" spans="1:9" ht="14.1" customHeight="1" x14ac:dyDescent="0.3">
      <c r="A65" s="30" t="s">
        <v>66</v>
      </c>
      <c r="B65" s="30"/>
      <c r="C65" s="30"/>
      <c r="D65" s="30">
        <f>Savings[Budgetterede omkostninger]-Savings[Faktiske omkostninger]</f>
        <v>0</v>
      </c>
      <c r="E65" s="11"/>
      <c r="F65" s="11" t="s">
        <v>49</v>
      </c>
      <c r="G65" s="11"/>
      <c r="H65" s="11"/>
      <c r="I65" s="11">
        <f>Gifts[Budgetterede omkostninger]-Gifts[Faktiske omkostninger]</f>
        <v>0</v>
      </c>
    </row>
    <row r="66" spans="1:9" ht="14.1" customHeight="1" x14ac:dyDescent="0.3">
      <c r="A66" s="30" t="s">
        <v>61</v>
      </c>
      <c r="B66" s="30"/>
      <c r="C66" s="30"/>
      <c r="D66" s="30">
        <f>Savings[Budgetterede omkostninger]-Savings[Faktiske omkostninger]</f>
        <v>0</v>
      </c>
      <c r="E66" s="11"/>
      <c r="F66" s="11" t="s">
        <v>50</v>
      </c>
      <c r="G66" s="11"/>
      <c r="H66" s="11"/>
      <c r="I66" s="11">
        <f>Gifts[Budgetterede omkostninger]-Gifts[Faktiske omkostninger]</f>
        <v>0</v>
      </c>
    </row>
    <row r="67" spans="1:9" ht="14.1" customHeight="1" x14ac:dyDescent="0.3">
      <c r="A67" s="30" t="s">
        <v>16</v>
      </c>
      <c r="B67" s="30"/>
      <c r="C67" s="30"/>
      <c r="D67" s="30">
        <f>Savings[Budgetterede omkostninger]-Savings[Faktiske omkostninger]</f>
        <v>0</v>
      </c>
      <c r="E67" s="11"/>
      <c r="F67" s="11" t="s">
        <v>71</v>
      </c>
      <c r="G67" s="11"/>
      <c r="H67" s="11"/>
      <c r="I67" s="11">
        <f>Gifts[Budgetterede omkostninger]-Gifts[Faktiske omkostninger]</f>
        <v>0</v>
      </c>
    </row>
    <row r="68" spans="1:9" ht="14.1" customHeight="1" x14ac:dyDescent="0.3">
      <c r="A68" s="31" t="s">
        <v>79</v>
      </c>
      <c r="B68" s="31">
        <f>SUBTOTAL(109,Savings[Budgetterede omkostninger])</f>
        <v>0</v>
      </c>
      <c r="C68" s="31">
        <f>SUBTOTAL(109,Savings[Faktiske omkostninger])</f>
        <v>0</v>
      </c>
      <c r="D68" s="31">
        <f>SUBTOTAL(109,Savings[Difference])</f>
        <v>0</v>
      </c>
      <c r="E68" s="11"/>
      <c r="F68" s="25" t="s">
        <v>79</v>
      </c>
      <c r="G68" s="25">
        <f>SUBTOTAL(109,Gifts[Budgetterede omkostninger])</f>
        <v>0</v>
      </c>
      <c r="H68" s="25">
        <f>SUBTOTAL(109,Gifts[Faktiske omkostninger])</f>
        <v>0</v>
      </c>
      <c r="I68" s="25">
        <f>SUBTOTAL(109,Gifts[Difference])</f>
        <v>0</v>
      </c>
    </row>
  </sheetData>
  <mergeCells count="15">
    <mergeCell ref="F63:I63"/>
    <mergeCell ref="A3:B3"/>
    <mergeCell ref="A37:D37"/>
    <mergeCell ref="A43:D43"/>
    <mergeCell ref="A55:D55"/>
    <mergeCell ref="A62:D62"/>
    <mergeCell ref="F28:I28"/>
    <mergeCell ref="F38:I38"/>
    <mergeCell ref="F45:I45"/>
    <mergeCell ref="F55:I55"/>
    <mergeCell ref="A1:G1"/>
    <mergeCell ref="F3:G3"/>
    <mergeCell ref="F9:G9"/>
    <mergeCell ref="A19:D19"/>
    <mergeCell ref="A30:D30"/>
  </mergeCells>
  <phoneticPr fontId="1" type="noConversion"/>
  <conditionalFormatting sqref="G17 D64:D67 I57:I61 I47:I53 I40:I43 I30:I36 I21:I26 D7:D17 D57:D60 D45:D53 D39:D41 D32:D35 D21:D28 I65:I67">
    <cfRule type="iconSet" priority="2">
      <iconSet iconSet="3Arrows">
        <cfvo type="percentile" val="0"/>
        <cfvo type="num" val="-50"/>
        <cfvo type="num" val="50"/>
      </iconSet>
    </cfRule>
  </conditionalFormatting>
  <printOptions horizontalCentered="1"/>
  <pageMargins left="0.5" right="0.5" top="0.6" bottom="0.5" header="0.5" footer="0.5"/>
  <pageSetup scale="86" fitToHeight="0" orientation="portrait" r:id="rId1"/>
  <headerFooter alignWithMargins="0"/>
  <tableParts count="1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C852C1E5F91724B9A95531E564938F8040047D3639BF074B14FBCC11A469034FDEF" ma:contentTypeVersion="57" ma:contentTypeDescription="Create a new document." ma:contentTypeScope="" ma:versionID="7c2c84f4d5e70cd1726c4144606fd097">
  <xsd:schema xmlns:xsd="http://www.w3.org/2001/XMLSchema" xmlns:xs="http://www.w3.org/2001/XMLSchema" xmlns:p="http://schemas.microsoft.com/office/2006/metadata/properties" xmlns:ns2="d01925c2-06df-47dc-afc4-5661f7a07983" targetNamespace="http://schemas.microsoft.com/office/2006/metadata/properties" ma:root="true" ma:fieldsID="52e0bc32026c19713dc65ca8528716ae" ns2:_="">
    <xsd:import namespace="d01925c2-06df-47dc-afc4-5661f7a07983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925c2-06df-47dc-afc4-5661f7a07983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b7449da-1f85-442f-aa5d-dface1af064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231713-E82E-4CE6-8999-1E8A6A67596B}" ma:internalName="CSXSubmissionMarket" ma:readOnly="false" ma:showField="MarketName" ma:web="d01925c2-06df-47dc-afc4-5661f7a07983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1c13c8e-1aed-4916-8045-29ff58760f7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A3D5064-68F5-424F-8E94-94F877F427C1}" ma:internalName="InProjectListLookup" ma:readOnly="true" ma:showField="InProjectLis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2c5bcd4-d97a-45c4-81bc-a619b92ab81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A3D5064-68F5-424F-8E94-94F877F427C1}" ma:internalName="LastCompleteVersionLookup" ma:readOnly="true" ma:showField="LastComplete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A3D5064-68F5-424F-8E94-94F877F427C1}" ma:internalName="LastPreviewErrorLookup" ma:readOnly="true" ma:showField="LastPreview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A3D5064-68F5-424F-8E94-94F877F427C1}" ma:internalName="LastPreviewResultLookup" ma:readOnly="true" ma:showField="LastPreview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A3D5064-68F5-424F-8E94-94F877F427C1}" ma:internalName="LastPreviewAttemptDateLookup" ma:readOnly="true" ma:showField="LastPreview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A3D5064-68F5-424F-8E94-94F877F427C1}" ma:internalName="LastPreviewedByLookup" ma:readOnly="true" ma:showField="LastPreview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A3D5064-68F5-424F-8E94-94F877F427C1}" ma:internalName="LastPreviewTimeLookup" ma:readOnly="true" ma:showField="LastPreview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A3D5064-68F5-424F-8E94-94F877F427C1}" ma:internalName="LastPreviewVersionLookup" ma:readOnly="true" ma:showField="LastPreview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A3D5064-68F5-424F-8E94-94F877F427C1}" ma:internalName="LastPublishErrorLookup" ma:readOnly="true" ma:showField="LastPublish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A3D5064-68F5-424F-8E94-94F877F427C1}" ma:internalName="LastPublishResultLookup" ma:readOnly="true" ma:showField="LastPublish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A3D5064-68F5-424F-8E94-94F877F427C1}" ma:internalName="LastPublishAttemptDateLookup" ma:readOnly="true" ma:showField="LastPublish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A3D5064-68F5-424F-8E94-94F877F427C1}" ma:internalName="LastPublishedByLookup" ma:readOnly="true" ma:showField="LastPublish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A3D5064-68F5-424F-8E94-94F877F427C1}" ma:internalName="LastPublishTimeLookup" ma:readOnly="true" ma:showField="LastPublish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A3D5064-68F5-424F-8E94-94F877F427C1}" ma:internalName="LastPublishVersionLookup" ma:readOnly="true" ma:showField="LastPublish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6827E70-9845-430F-A094-8731080BBC99}" ma:internalName="LocLastLocAttemptVersionLookup" ma:readOnly="false" ma:showField="LastLocAttemptVersion" ma:web="d01925c2-06df-47dc-afc4-5661f7a07983">
      <xsd:simpleType>
        <xsd:restriction base="dms:Lookup"/>
      </xsd:simpleType>
    </xsd:element>
    <xsd:element name="LocLastLocAttemptVersionTypeLookup" ma:index="71" nillable="true" ma:displayName="Loc Last Loc Attempt Version Type" ma:default="" ma:list="{16827E70-9845-430F-A094-8731080BBC99}" ma:internalName="LocLastLocAttemptVersionTypeLookup" ma:readOnly="true" ma:showField="LastLocAttemptVersionType" ma:web="d01925c2-06df-47dc-afc4-5661f7a07983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6827E70-9845-430F-A094-8731080BBC99}" ma:internalName="LocNewPublishedVersionLookup" ma:readOnly="true" ma:showField="NewPublishedVersion" ma:web="d01925c2-06df-47dc-afc4-5661f7a07983">
      <xsd:simpleType>
        <xsd:restriction base="dms:Lookup"/>
      </xsd:simpleType>
    </xsd:element>
    <xsd:element name="LocOverallHandbackStatusLookup" ma:index="75" nillable="true" ma:displayName="Loc Overall Handback Status" ma:default="" ma:list="{16827E70-9845-430F-A094-8731080BBC99}" ma:internalName="LocOverallHandbackStatusLookup" ma:readOnly="true" ma:showField="OverallHandbackStatus" ma:web="d01925c2-06df-47dc-afc4-5661f7a07983">
      <xsd:simpleType>
        <xsd:restriction base="dms:Lookup"/>
      </xsd:simpleType>
    </xsd:element>
    <xsd:element name="LocOverallLocStatusLookup" ma:index="76" nillable="true" ma:displayName="Loc Overall Localize Status" ma:default="" ma:list="{16827E70-9845-430F-A094-8731080BBC99}" ma:internalName="LocOverallLocStatusLookup" ma:readOnly="true" ma:showField="OverallLocStatus" ma:web="d01925c2-06df-47dc-afc4-5661f7a07983">
      <xsd:simpleType>
        <xsd:restriction base="dms:Lookup"/>
      </xsd:simpleType>
    </xsd:element>
    <xsd:element name="LocOverallPreviewStatusLookup" ma:index="77" nillable="true" ma:displayName="Loc Overall Preview Status" ma:default="" ma:list="{16827E70-9845-430F-A094-8731080BBC99}" ma:internalName="LocOverallPreviewStatusLookup" ma:readOnly="true" ma:showField="OverallPreviewStatus" ma:web="d01925c2-06df-47dc-afc4-5661f7a07983">
      <xsd:simpleType>
        <xsd:restriction base="dms:Lookup"/>
      </xsd:simpleType>
    </xsd:element>
    <xsd:element name="LocOverallPublishStatusLookup" ma:index="78" nillable="true" ma:displayName="Loc Overall Publish Status" ma:default="" ma:list="{16827E70-9845-430F-A094-8731080BBC99}" ma:internalName="LocOverallPublishStatusLookup" ma:readOnly="true" ma:showField="OverallPublishStatus" ma:web="d01925c2-06df-47dc-afc4-5661f7a07983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6827E70-9845-430F-A094-8731080BBC99}" ma:internalName="LocProcessedForHandoffsLookup" ma:readOnly="true" ma:showField="ProcessedForHandoffs" ma:web="d01925c2-06df-47dc-afc4-5661f7a07983">
      <xsd:simpleType>
        <xsd:restriction base="dms:Lookup"/>
      </xsd:simpleType>
    </xsd:element>
    <xsd:element name="LocProcessedForMarketsLookup" ma:index="81" nillable="true" ma:displayName="Loc Processed For Markets" ma:default="" ma:list="{16827E70-9845-430F-A094-8731080BBC99}" ma:internalName="LocProcessedForMarketsLookup" ma:readOnly="true" ma:showField="ProcessedForMarkets" ma:web="d01925c2-06df-47dc-afc4-5661f7a07983">
      <xsd:simpleType>
        <xsd:restriction base="dms:Lookup"/>
      </xsd:simpleType>
    </xsd:element>
    <xsd:element name="LocPublishedDependentAssetsLookup" ma:index="82" nillable="true" ma:displayName="Loc Published Dependent Assets" ma:default="" ma:list="{16827E70-9845-430F-A094-8731080BBC99}" ma:internalName="LocPublishedDependentAssetsLookup" ma:readOnly="true" ma:showField="PublishedDependentAssets" ma:web="d01925c2-06df-47dc-afc4-5661f7a07983">
      <xsd:simpleType>
        <xsd:restriction base="dms:Lookup"/>
      </xsd:simpleType>
    </xsd:element>
    <xsd:element name="LocPublishedLinkedAssetsLookup" ma:index="83" nillable="true" ma:displayName="Loc Published Linked Assets" ma:default="" ma:list="{16827E70-9845-430F-A094-8731080BBC99}" ma:internalName="LocPublishedLinkedAssetsLookup" ma:readOnly="true" ma:showField="PublishedLinkedAssets" ma:web="d01925c2-06df-47dc-afc4-5661f7a07983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f279a4f-10c7-485f-97b6-00fffa36a68a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231713-E82E-4CE6-8999-1E8A6A67596B}" ma:internalName="Markets" ma:readOnly="false" ma:showField="MarketNa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A3D5064-68F5-424F-8E94-94F877F427C1}" ma:internalName="NumOfRatingsLookup" ma:readOnly="true" ma:showField="NumOfRating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A3D5064-68F5-424F-8E94-94F877F427C1}" ma:internalName="PublishStatusLookup" ma:readOnly="false" ma:showField="PublishStatu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4b50b2c-1251-462e-9ce8-a84fcff9aa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86d43cb-1a87-425b-8493-a068deffc2f6}" ma:internalName="TaxCatchAll" ma:showField="CatchAllData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86d43cb-1a87-425b-8493-a068deffc2f6}" ma:internalName="TaxCatchAllLabel" ma:readOnly="true" ma:showField="CatchAllDataLabel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d01925c2-06df-47dc-afc4-5661f7a07983">english</DirectSourceMarket>
    <MarketSpecific xmlns="d01925c2-06df-47dc-afc4-5661f7a07983" xsi:nil="true"/>
    <ApprovalStatus xmlns="d01925c2-06df-47dc-afc4-5661f7a07983">InProgress</ApprovalStatus>
    <PrimaryImageGen xmlns="d01925c2-06df-47dc-afc4-5661f7a07983">true</PrimaryImageGen>
    <ThumbnailAssetId xmlns="d01925c2-06df-47dc-afc4-5661f7a07983" xsi:nil="true"/>
    <NumericId xmlns="d01925c2-06df-47dc-afc4-5661f7a07983">-1</NumericId>
    <TPFriendlyName xmlns="d01925c2-06df-47dc-afc4-5661f7a07983">Monthly family budget</TPFriendlyName>
    <BusinessGroup xmlns="d01925c2-06df-47dc-afc4-5661f7a07983" xsi:nil="true"/>
    <APEditor xmlns="d01925c2-06df-47dc-afc4-5661f7a07983">
      <UserInfo>
        <DisplayName>REDMOND\v-luannv</DisplayName>
        <AccountId>105</AccountId>
        <AccountType/>
      </UserInfo>
    </APEditor>
    <SourceTitle xmlns="d01925c2-06df-47dc-afc4-5661f7a07983">Monthly family budget</SourceTitle>
    <OpenTemplate xmlns="d01925c2-06df-47dc-afc4-5661f7a07983">true</OpenTemplate>
    <UALocComments xmlns="d01925c2-06df-47dc-afc4-5661f7a07983" xsi:nil="true"/>
    <ParentAssetId xmlns="d01925c2-06df-47dc-afc4-5661f7a07983" xsi:nil="true"/>
    <IntlLangReviewDate xmlns="d01925c2-06df-47dc-afc4-5661f7a07983" xsi:nil="true"/>
    <PublishStatusLookup xmlns="d01925c2-06df-47dc-afc4-5661f7a07983">
      <Value>63555</Value>
      <Value>306781</Value>
    </PublishStatusLookup>
    <LastPublishResultLookup xmlns="d01925c2-06df-47dc-afc4-5661f7a07983" xsi:nil="true"/>
    <MachineTranslated xmlns="d01925c2-06df-47dc-afc4-5661f7a07983">false</MachineTranslated>
    <OriginalSourceMarket xmlns="d01925c2-06df-47dc-afc4-5661f7a07983">english</OriginalSourceMarket>
    <TPInstallLocation xmlns="d01925c2-06df-47dc-afc4-5661f7a07983">{My Templates}</TPInstallLocation>
    <ContentItem xmlns="d01925c2-06df-47dc-afc4-5661f7a07983" xsi:nil="true"/>
    <APDescription xmlns="d01925c2-06df-47dc-afc4-5661f7a07983" xsi:nil="true"/>
    <ClipArtFilename xmlns="d01925c2-06df-47dc-afc4-5661f7a07983" xsi:nil="true"/>
    <APAuthor xmlns="d01925c2-06df-47dc-afc4-5661f7a07983">
      <UserInfo>
        <DisplayName>REDMOND\cynvey</DisplayName>
        <AccountId>239</AccountId>
        <AccountType/>
      </UserInfo>
    </APAuthor>
    <TPAppVersion xmlns="d01925c2-06df-47dc-afc4-5661f7a07983">11</TPAppVersion>
    <TPCommandLine xmlns="d01925c2-06df-47dc-afc4-5661f7a07983">{XL} /t {FilePath}</TPCommandLine>
    <EditorialStatus xmlns="d01925c2-06df-47dc-afc4-5661f7a07983" xsi:nil="true"/>
    <PublishTargets xmlns="d01925c2-06df-47dc-afc4-5661f7a07983">OfficeOnline</PublishTargets>
    <TPLaunchHelpLinkType xmlns="d01925c2-06df-47dc-afc4-5661f7a07983">Template</TPLaunchHelpLinkType>
    <TimesCloned xmlns="d01925c2-06df-47dc-afc4-5661f7a07983" xsi:nil="true"/>
    <LastModifiedDateTime xmlns="d01925c2-06df-47dc-afc4-5661f7a07983" xsi:nil="true"/>
    <Provider xmlns="d01925c2-06df-47dc-afc4-5661f7a07983">EY006220130</Provider>
    <LastHandOff xmlns="d01925c2-06df-47dc-afc4-5661f7a07983" xsi:nil="true"/>
    <AssetStart xmlns="d01925c2-06df-47dc-afc4-5661f7a07983">2009-01-02T00:00:00+00:00</AssetStart>
    <AcquiredFrom xmlns="d01925c2-06df-47dc-afc4-5661f7a07983" xsi:nil="true"/>
    <TPClientViewer xmlns="d01925c2-06df-47dc-afc4-5661f7a07983">Microsoft Office Excel</TPClientViewer>
    <ArtSampleDocs xmlns="d01925c2-06df-47dc-afc4-5661f7a07983" xsi:nil="true"/>
    <UACurrentWords xmlns="d01925c2-06df-47dc-afc4-5661f7a07983">0</UACurrentWords>
    <UALocRecommendation xmlns="d01925c2-06df-47dc-afc4-5661f7a07983">Localize</UALocRecommendation>
    <IsDeleted xmlns="d01925c2-06df-47dc-afc4-5661f7a07983">false</IsDeleted>
    <ShowIn xmlns="d01925c2-06df-47dc-afc4-5661f7a07983">Show everywhere</ShowIn>
    <UANotes xmlns="d01925c2-06df-47dc-afc4-5661f7a07983">SEO Pilot 2008. O14_beta1</UANotes>
    <TemplateStatus xmlns="d01925c2-06df-47dc-afc4-5661f7a07983" xsi:nil="true"/>
    <CSXHash xmlns="d01925c2-06df-47dc-afc4-5661f7a07983" xsi:nil="true"/>
    <VoteCount xmlns="d01925c2-06df-47dc-afc4-5661f7a07983" xsi:nil="true"/>
    <CSXSubmissionMarket xmlns="d01925c2-06df-47dc-afc4-5661f7a07983" xsi:nil="true"/>
    <DSATActionTaken xmlns="d01925c2-06df-47dc-afc4-5661f7a07983" xsi:nil="true"/>
    <AssetExpire xmlns="d01925c2-06df-47dc-afc4-5661f7a07983">2029-05-12T00:00:00+00:00</AssetExpire>
    <SubmitterId xmlns="d01925c2-06df-47dc-afc4-5661f7a07983" xsi:nil="true"/>
    <TPExecutable xmlns="d01925c2-06df-47dc-afc4-5661f7a07983" xsi:nil="true"/>
    <AssetType xmlns="d01925c2-06df-47dc-afc4-5661f7a07983">TP</AssetType>
    <CSXSubmissionDate xmlns="d01925c2-06df-47dc-afc4-5661f7a07983" xsi:nil="true"/>
    <CSXUpdate xmlns="d01925c2-06df-47dc-afc4-5661f7a07983">false</CSXUpdate>
    <ApprovalLog xmlns="d01925c2-06df-47dc-afc4-5661f7a07983" xsi:nil="true"/>
    <BugNumber xmlns="d01925c2-06df-47dc-afc4-5661f7a07983" xsi:nil="true"/>
    <Milestone xmlns="d01925c2-06df-47dc-afc4-5661f7a07983" xsi:nil="true"/>
    <OriginAsset xmlns="d01925c2-06df-47dc-afc4-5661f7a07983" xsi:nil="true"/>
    <TPComponent xmlns="d01925c2-06df-47dc-afc4-5661f7a07983">EXCELFiles</TPComponent>
    <AssetId xmlns="d01925c2-06df-47dc-afc4-5661f7a07983">TP010188408</AssetId>
    <TPApplication xmlns="d01925c2-06df-47dc-afc4-5661f7a07983">Excel</TPApplication>
    <TPLaunchHelpLink xmlns="d01925c2-06df-47dc-afc4-5661f7a07983" xsi:nil="true"/>
    <IntlLocPriority xmlns="d01925c2-06df-47dc-afc4-5661f7a07983" xsi:nil="true"/>
    <HandoffToMSDN xmlns="d01925c2-06df-47dc-afc4-5661f7a07983" xsi:nil="true"/>
    <IntlLangReviewer xmlns="d01925c2-06df-47dc-afc4-5661f7a07983" xsi:nil="true"/>
    <PlannedPubDate xmlns="d01925c2-06df-47dc-afc4-5661f7a07983" xsi:nil="true"/>
    <CrawlForDependencies xmlns="d01925c2-06df-47dc-afc4-5661f7a07983">false</CrawlForDependencies>
    <TrustLevel xmlns="d01925c2-06df-47dc-afc4-5661f7a07983">1 Microsoft Managed Content</TrustLevel>
    <IsSearchable xmlns="d01925c2-06df-47dc-afc4-5661f7a07983">false</IsSearchable>
    <TPNamespace xmlns="d01925c2-06df-47dc-afc4-5661f7a07983">EXCEL</TPNamespace>
    <Markets xmlns="d01925c2-06df-47dc-afc4-5661f7a07983"/>
    <OutputCachingOn xmlns="d01925c2-06df-47dc-afc4-5661f7a07983">false</OutputCachingOn>
    <IntlLangReview xmlns="d01925c2-06df-47dc-afc4-5661f7a07983" xsi:nil="true"/>
    <UAProjectedTotalWords xmlns="d01925c2-06df-47dc-afc4-5661f7a07983" xsi:nil="true"/>
    <Manager xmlns="d01925c2-06df-47dc-afc4-5661f7a07983" xsi:nil="true"/>
    <LegacyData xmlns="d01925c2-06df-47dc-afc4-5661f7a07983" xsi:nil="true"/>
    <Providers xmlns="d01925c2-06df-47dc-afc4-5661f7a07983" xsi:nil="true"/>
    <TemplateTemplateType xmlns="d01925c2-06df-47dc-afc4-5661f7a07983">Excel - Macro 12 Default</TemplateTemplateType>
    <OOCacheId xmlns="d01925c2-06df-47dc-afc4-5661f7a07983" xsi:nil="true"/>
    <PolicheckWords xmlns="d01925c2-06df-47dc-afc4-5661f7a07983" xsi:nil="true"/>
    <EditorialTags xmlns="d01925c2-06df-47dc-afc4-5661f7a07983" xsi:nil="true"/>
    <FriendlyTitle xmlns="d01925c2-06df-47dc-afc4-5661f7a07983" xsi:nil="true"/>
    <Downloads xmlns="d01925c2-06df-47dc-afc4-5661f7a07983">0</Downloads>
    <LocOverallLocStatusLookup xmlns="d01925c2-06df-47dc-afc4-5661f7a07983" xsi:nil="true"/>
    <LocOverallPublishStatusLookup xmlns="d01925c2-06df-47dc-afc4-5661f7a07983" xsi:nil="true"/>
    <LocOverallHandbackStatusLookup xmlns="d01925c2-06df-47dc-afc4-5661f7a07983" xsi:nil="true"/>
    <LocManualTestRequired xmlns="d01925c2-06df-47dc-afc4-5661f7a07983" xsi:nil="true"/>
    <LocalizationTagsTaxHTField0 xmlns="d01925c2-06df-47dc-afc4-5661f7a07983">
      <Terms xmlns="http://schemas.microsoft.com/office/infopath/2007/PartnerControls"/>
    </LocalizationTagsTaxHTField0>
    <ScenarioTagsTaxHTField0 xmlns="d01925c2-06df-47dc-afc4-5661f7a07983">
      <Terms xmlns="http://schemas.microsoft.com/office/infopath/2007/PartnerControls"/>
    </ScenarioTagsTaxHTField0>
    <CampaignTagsTaxHTField0 xmlns="d01925c2-06df-47dc-afc4-5661f7a07983">
      <Terms xmlns="http://schemas.microsoft.com/office/infopath/2007/PartnerControls"/>
    </CampaignTagsTaxHTField0>
    <LocPublishedDependentAssetsLookup xmlns="d01925c2-06df-47dc-afc4-5661f7a07983" xsi:nil="true"/>
    <FeatureTagsTaxHTField0 xmlns="d01925c2-06df-47dc-afc4-5661f7a07983">
      <Terms xmlns="http://schemas.microsoft.com/office/infopath/2007/PartnerControls"/>
    </FeatureTagsTaxHTField0>
    <LocOverallPreviewStatusLookup xmlns="d01925c2-06df-47dc-afc4-5661f7a07983" xsi:nil="true"/>
    <RecommendationsModifier xmlns="d01925c2-06df-47dc-afc4-5661f7a07983" xsi:nil="true"/>
    <LocNewPublishedVersionLookup xmlns="d01925c2-06df-47dc-afc4-5661f7a07983" xsi:nil="true"/>
    <LocPublishedLinkedAssetsLookup xmlns="d01925c2-06df-47dc-afc4-5661f7a07983" xsi:nil="true"/>
    <TaxCatchAll xmlns="d01925c2-06df-47dc-afc4-5661f7a07983"/>
    <InternalTagsTaxHTField0 xmlns="d01925c2-06df-47dc-afc4-5661f7a07983">
      <Terms xmlns="http://schemas.microsoft.com/office/infopath/2007/PartnerControls"/>
    </InternalTagsTaxHTField0>
    <LocComments xmlns="d01925c2-06df-47dc-afc4-5661f7a07983" xsi:nil="true"/>
    <LocProcessedForHandoffsLookup xmlns="d01925c2-06df-47dc-afc4-5661f7a07983" xsi:nil="true"/>
    <LocProcessedForMarketsLookup xmlns="d01925c2-06df-47dc-afc4-5661f7a07983" xsi:nil="true"/>
    <LocLastLocAttemptVersionLookup xmlns="d01925c2-06df-47dc-afc4-5661f7a07983">36301</LocLastLocAttemptVersionLookup>
    <LocLastLocAttemptVersionTypeLookup xmlns="d01925c2-06df-47dc-afc4-5661f7a07983" xsi:nil="true"/>
    <BlockPublish xmlns="d01925c2-06df-47dc-afc4-5661f7a07983" xsi:nil="true"/>
    <LocRecommendedHandoff xmlns="d01925c2-06df-47dc-afc4-5661f7a07983" xsi:nil="true"/>
    <OriginalRelease xmlns="d01925c2-06df-47dc-afc4-5661f7a07983">14</OriginalRelease>
    <LocMarketGroupTiers2 xmlns="d01925c2-06df-47dc-afc4-5661f7a0798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0958456-21B9-49DF-A690-7000841E9DB6}"/>
</file>

<file path=customXml/itemProps2.xml><?xml version="1.0" encoding="utf-8"?>
<ds:datastoreItem xmlns:ds="http://schemas.openxmlformats.org/officeDocument/2006/customXml" ds:itemID="{B0C3F31C-88EE-42E9-872B-128107E28A25}"/>
</file>

<file path=customXml/itemProps3.xml><?xml version="1.0" encoding="utf-8"?>
<ds:datastoreItem xmlns:ds="http://schemas.openxmlformats.org/officeDocument/2006/customXml" ds:itemID="{F198183A-17FB-48EB-94CC-CDB2217FF1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Månedligt familiebudget</vt:lpstr>
      <vt:lpstr>'Månedligt familiebudget'!Print_Area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family budget</dc:title>
  <dc:creator/>
  <cp:lastModifiedBy/>
  <dcterms:created xsi:type="dcterms:W3CDTF">2006-07-31T18:48:47Z</dcterms:created>
  <dcterms:modified xsi:type="dcterms:W3CDTF">2012-05-25T06:08:10Z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0x010100FC852C1E5F91724B9A95531E564938F8040047D3639BF074B14FBCC11A469034FDEF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11;#Excel 12;#67;#Template 12;#427;#Template 14;#393;#Excel 14</vt:lpwstr>
  </property>
  <property fmtid="{D5CDD505-2E9C-101B-9397-08002B2CF9AE}" pid="8" name="PolicheckCounter">
    <vt:i4>0</vt:i4>
  </property>
  <property fmtid="{D5CDD505-2E9C-101B-9397-08002B2CF9AE}" pid="9" name="APTrustLevel">
    <vt:r8>1</vt:r8>
  </property>
  <property fmtid="{D5CDD505-2E9C-101B-9397-08002B2CF9AE}" pid="10" name="Order">
    <vt:r8>2301300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