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pivotTables/pivotTable1.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06"/>
  <workbookPr codeName="ThisWorkbook" refreshAllConnections="1"/>
  <mc:AlternateContent xmlns:mc="http://schemas.openxmlformats.org/markup-compatibility/2006">
    <mc:Choice Requires="x15">
      <x15ac:absPath xmlns:x15ac="http://schemas.microsoft.com/office/spreadsheetml/2010/11/ac" url="C:\Users\admin\Desktop\"/>
    </mc:Choice>
  </mc:AlternateContent>
  <bookViews>
    <workbookView xWindow="-120" yWindow="-120" windowWidth="28860" windowHeight="16125" xr2:uid="{00000000-000D-0000-FFFF-FFFF00000000}"/>
  </bookViews>
  <sheets>
    <sheet name="Začátek" sheetId="4" r:id="rId1"/>
    <sheet name="PARAMETRY PROJEKTU" sheetId="1" r:id="rId2"/>
    <sheet name="PODROBNOSTI PROJEKTU" sheetId="2" r:id="rId3"/>
    <sheet name="CELKOVÉ ČÁSTKY PROJEKTU" sheetId="3" r:id="rId4"/>
  </sheets>
  <definedNames>
    <definedName name="_xlnm.Print_Titles" localSheetId="3">'CELKOVÉ ČÁSTKY PROJEKTU'!$5:$5</definedName>
    <definedName name="_xlnm.Print_Titles" localSheetId="2">'PODROBNOSTI PROJEKTU'!$4:$4</definedName>
    <definedName name="TypProjektu">Parametry[TYP PROJEKTU]</definedName>
  </definedNames>
  <calcPr calcId="191029"/>
  <pivotCaches>
    <pivotCache cacheId="3"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1" l="1"/>
  <c r="H10" i="2" l="1"/>
  <c r="I10" i="2"/>
  <c r="B3" i="2" l="1"/>
  <c r="E7" i="2" l="1"/>
  <c r="F8" i="2"/>
  <c r="B2" i="2"/>
  <c r="G9" i="2" l="1"/>
  <c r="F9" i="2"/>
  <c r="G8" i="2"/>
  <c r="G7" i="2"/>
  <c r="F7" i="2"/>
  <c r="G6" i="2"/>
  <c r="E6" i="2"/>
  <c r="F6" i="2"/>
  <c r="G5" i="2"/>
  <c r="E5" i="2"/>
  <c r="F5" i="2"/>
  <c r="E9" i="2"/>
  <c r="D9" i="2"/>
  <c r="E8" i="2"/>
  <c r="D8" i="2"/>
  <c r="D7" i="2"/>
  <c r="D6" i="2"/>
  <c r="D5" i="2"/>
  <c r="B3" i="3" l="1"/>
  <c r="B2" i="3"/>
  <c r="B1" i="3" l="1"/>
  <c r="K8" i="2"/>
  <c r="W5" i="2"/>
  <c r="W6" i="2"/>
  <c r="W7" i="2"/>
  <c r="W8" i="2"/>
  <c r="W9" i="2"/>
  <c r="V5" i="2"/>
  <c r="V6" i="2"/>
  <c r="V7" i="2"/>
  <c r="V8" i="2"/>
  <c r="V9" i="2"/>
  <c r="U5" i="2"/>
  <c r="U6" i="2"/>
  <c r="U7" i="2"/>
  <c r="U8" i="2"/>
  <c r="U9" i="2"/>
  <c r="T5" i="2"/>
  <c r="T6" i="2"/>
  <c r="T7" i="2"/>
  <c r="T8" i="2"/>
  <c r="T9" i="2"/>
  <c r="S5" i="2"/>
  <c r="S6" i="2"/>
  <c r="S7" i="2"/>
  <c r="S8" i="2"/>
  <c r="S9" i="2"/>
  <c r="R5" i="2"/>
  <c r="R6" i="2"/>
  <c r="R7" i="2"/>
  <c r="R8" i="2"/>
  <c r="R9" i="2"/>
  <c r="Q5" i="2"/>
  <c r="Q6" i="2"/>
  <c r="Q7" i="2"/>
  <c r="Q8" i="2"/>
  <c r="Q9" i="2"/>
  <c r="P5" i="2"/>
  <c r="P6" i="2"/>
  <c r="P7" i="2"/>
  <c r="P8" i="2"/>
  <c r="P9" i="2"/>
  <c r="O5" i="2"/>
  <c r="O6" i="2"/>
  <c r="O7" i="2"/>
  <c r="O8" i="2"/>
  <c r="O9" i="2"/>
  <c r="N5" i="2"/>
  <c r="N6" i="2"/>
  <c r="N7" i="2"/>
  <c r="N8" i="2"/>
  <c r="N9" i="2"/>
  <c r="M5" i="2"/>
  <c r="M6" i="2"/>
  <c r="M7" i="2"/>
  <c r="M8" i="2"/>
  <c r="M9" i="2"/>
  <c r="L5" i="2"/>
  <c r="L6" i="2"/>
  <c r="L7" i="2"/>
  <c r="L8" i="2"/>
  <c r="L9" i="2"/>
  <c r="B1" i="2"/>
  <c r="K5" i="2"/>
  <c r="K6" i="2"/>
  <c r="K7" i="2"/>
  <c r="K9" i="2"/>
  <c r="J5" i="2"/>
  <c r="J6" i="2"/>
  <c r="J7" i="2"/>
  <c r="J8" i="2"/>
  <c r="J9" i="2"/>
  <c r="I6" i="1"/>
  <c r="I7" i="1"/>
  <c r="I8" i="1"/>
  <c r="I9" i="1"/>
  <c r="I10" i="1"/>
  <c r="I11" i="1"/>
  <c r="K10" i="2" l="1"/>
  <c r="J10" i="2"/>
  <c r="H17" i="1"/>
  <c r="H19" i="1" s="1"/>
  <c r="F17" i="1"/>
  <c r="F19" i="1" s="1"/>
  <c r="G17" i="1"/>
  <c r="G19" i="1" s="1"/>
  <c r="D17" i="1"/>
  <c r="D19" i="1" s="1"/>
  <c r="E17" i="1"/>
  <c r="E19" i="1" s="1"/>
  <c r="F16" i="1"/>
  <c r="F18" i="1" s="1"/>
  <c r="E16" i="1"/>
  <c r="E18" i="1" s="1"/>
  <c r="C17" i="1"/>
  <c r="C19" i="1" s="1"/>
  <c r="D16" i="1"/>
  <c r="D18" i="1" s="1"/>
  <c r="H16" i="1"/>
  <c r="H18" i="1" s="1"/>
  <c r="C16" i="1"/>
  <c r="C18" i="1" s="1"/>
  <c r="G16" i="1"/>
  <c r="G18" i="1" s="1"/>
</calcChain>
</file>

<file path=xl/sharedStrings.xml><?xml version="1.0" encoding="utf-8"?>
<sst xmlns="http://schemas.openxmlformats.org/spreadsheetml/2006/main" count="107" uniqueCount="82">
  <si>
    <t>INFORMACE O TÉTO ŠABLONĚ</t>
  </si>
  <si>
    <t>Když zadáte název společnosti v listu Parametry projektu, automaticky se doplní do dalších listů.</t>
  </si>
  <si>
    <t>Když zadáte informace do listu Parametry projektu, aktualizují se sloupcové grafy a na listu Podrobnosti projektu. Kontingenční tabulka na listu Celkové částky projektu se aktualizuje automaticky.</t>
  </si>
  <si>
    <t xml:space="preserve">Poznámka:  </t>
  </si>
  <si>
    <t>Další informace o tabulkách na listech si zobrazíte tak, že v tabulce stisknete klávesu SHIFT a potom F10, vyberete možnost TABULKA a pak vyberete ALTERNATIVNÍ TEXT. V kontingenční tabulce Celkové částky projektu stiskněte SHIFT a potom F10, vyberte MOŽNOSTI KONTINGENČNÍ TABULKY a pak vyberte kartu ALTERNATIVNÍ TEXT.</t>
  </si>
  <si>
    <t>Na tomto listu vytvořte Parametry projektu. Do buňky napravo zadejte název společnosti. Užitečné pokyny jsou v buňkách v tomto sloupci.</t>
  </si>
  <si>
    <t>V buňce napravo je název tohoto listu.</t>
  </si>
  <si>
    <t>V buňce napravo je zpráva o důvěrnosti nebo utajení.</t>
  </si>
  <si>
    <t>V buňce napravo je k dispozici tip.</t>
  </si>
  <si>
    <t>Zadejte podrobnosti do tabulky Parametry, která začíná v buňce napravo. Další pokyn je v buňce A12.</t>
  </si>
  <si>
    <t>Zadejte do buněk vpravo Kombinované sazby, buňky C12 až H12. Další pokyn je v buňce A14.</t>
  </si>
  <si>
    <t>Název společnosti</t>
  </si>
  <si>
    <t>Plánování projektu pro advokátní kanceláře</t>
  </si>
  <si>
    <t>Šedě vybarvené buňky se vám počítají automaticky. Nic do nich nezadáváte.</t>
  </si>
  <si>
    <t>TYP PROJEKTU</t>
  </si>
  <si>
    <t>Začlenění společnosti</t>
  </si>
  <si>
    <t>Akvizice společnosti</t>
  </si>
  <si>
    <t>Obhajoba odpovědnosti za výrobek</t>
  </si>
  <si>
    <t>Patentová žádost</t>
  </si>
  <si>
    <t>Soud se zaměstnancem</t>
  </si>
  <si>
    <t>Bankrot</t>
  </si>
  <si>
    <t>Kombinované sazby</t>
  </si>
  <si>
    <t>PLÁNOVANÉ NÁKLADY</t>
  </si>
  <si>
    <t>SKUTEČNÉ NÁKLADY</t>
  </si>
  <si>
    <t>PLÁNOVANÉ HODINY</t>
  </si>
  <si>
    <t>SKUTEČNÉ HODINY</t>
  </si>
  <si>
    <t>GENERÁLNÍ PARTNER</t>
  </si>
  <si>
    <t>OBCHODNÍ PRÁVNÍK</t>
  </si>
  <si>
    <t>FIRMA</t>
  </si>
  <si>
    <t>PRÁVNÍ PORADCE OBHAJOBY</t>
  </si>
  <si>
    <t>DUŠEVNÍ VLASTNICTVÍ – PRÁVNÍK</t>
  </si>
  <si>
    <t>DUŠEVNÍ VLASTN.</t>
  </si>
  <si>
    <t>BANKROTY – PRÁVNÍK</t>
  </si>
  <si>
    <t>BANKROT</t>
  </si>
  <si>
    <t>ADMINISTRATIVNÍ PRACOVNÍCI</t>
  </si>
  <si>
    <t>CELKEM</t>
  </si>
  <si>
    <t>Na tomto listu vytvořte Podrobnosti projektu. V buňce vpravo se automaticky aktualizuje název společnosti. Užitečné pokyny jsou v buňkách v tomto sloupci. Začněte stisknutím šipky dolů.</t>
  </si>
  <si>
    <t>V buňce vpravo je název listu a informační tip najdete v buňce Y2.</t>
  </si>
  <si>
    <t>NÁZEV PROJEKTU</t>
  </si>
  <si>
    <t>Projekt 1</t>
  </si>
  <si>
    <t>Projekt 2</t>
  </si>
  <si>
    <t>Projekt 3</t>
  </si>
  <si>
    <t>Projekt 4</t>
  </si>
  <si>
    <t>Projekt 5</t>
  </si>
  <si>
    <t>PŘEDPOKLÁDANÉ ZAHÁJENÍ</t>
  </si>
  <si>
    <t>PŘEDPOKLÁDANÉ DOKONČENÍ</t>
  </si>
  <si>
    <t>SKUTEČNÉ ZAHÁJENÍ</t>
  </si>
  <si>
    <t>SKUTEČNÉ DOKONČENÍ</t>
  </si>
  <si>
    <t>PŘEDPOKLÁDANÁ PRÁCE</t>
  </si>
  <si>
    <t>SKUTEČNÁ PRÁCE</t>
  </si>
  <si>
    <t>PŘEDPOKLÁDANÁ DOBA TRVÁNÍ</t>
  </si>
  <si>
    <t>SKUTEČNÁ DOBA TRVÁNÍ</t>
  </si>
  <si>
    <t>GENERÁLNÍ PARTNER 2</t>
  </si>
  <si>
    <t>OBCHODNÍ PRÁVNÍK 2</t>
  </si>
  <si>
    <t>PRÁVNÍ PORADCE OBHAJOBY 2</t>
  </si>
  <si>
    <t>DUŠEVNÍ VLASTNICTVÍ – PRÁVNÍK 2</t>
  </si>
  <si>
    <t>BANKROTY – PRÁVNÍK 2</t>
  </si>
  <si>
    <t>ADMINISTRATIVNÍ PRACOVNÍCI 2</t>
  </si>
  <si>
    <t>INFORMACE:
Pokud chcete přidat řádek, vyberte pravou dolní buňku v těle tabulky (ne na řádku celkových částek) a stiskněte klávesu Tab. Další možností je kliknout do tabulky na místo, kam chcete vložit řádek, stisknout SHIFT+F10 a vybrat příkaz Vložit | Řádky tabulky nad/pod.
Nezapomeňte odstranit všechny nepoužité řádky, protože kontingenční tabulka CELKOVÉ ČÁSTKY PROJEKTU používá všechny buňky tabulky, takže kdybyste to neudělali, zobrazovala by nesprávné výsledky.</t>
  </si>
  <si>
    <t>Na tomto listu máte Celkové částky projektu. V buňce vpravo se automaticky aktualizuje název společnosti. Užitečné pokyny jsou v buňkách v tomto sloupci. Začněte stisknutím šipky dolů.</t>
  </si>
  <si>
    <t>Popisek Předpoklad je v buňce C4, popisek Skutečnost v buňce I4, a informační tip je v buňce P4.</t>
  </si>
  <si>
    <t>Kontingenční tabulka začínající v buňce vpravo se aktualizuje automaticky.</t>
  </si>
  <si>
    <t>Celkový součet</t>
  </si>
  <si>
    <t>PŘEDPOKLAD</t>
  </si>
  <si>
    <t xml:space="preserve">GENERÁLNÍ PARTNER </t>
  </si>
  <si>
    <t xml:space="preserve">FIRMA </t>
  </si>
  <si>
    <t xml:space="preserve">PRÁVNÍ PORADCE OBHAJOBY </t>
  </si>
  <si>
    <t xml:space="preserve">DUŠEVNÍ VLASTNICTVÍ </t>
  </si>
  <si>
    <t xml:space="preserve">BANKROT </t>
  </si>
  <si>
    <t xml:space="preserve">ADMINISTRATIVNÍ PRACOVNÍCI </t>
  </si>
  <si>
    <t>SKUTEČNOST</t>
  </si>
  <si>
    <t xml:space="preserve">GENERÁLNÍ PARTNER  </t>
  </si>
  <si>
    <t xml:space="preserve">PRÁVNÍ PORADCE OBHAJOBY  </t>
  </si>
  <si>
    <t xml:space="preserve">BANKROT  </t>
  </si>
  <si>
    <t xml:space="preserve">DUŠEVNÍ VLASTNICTVÍ  </t>
  </si>
  <si>
    <t xml:space="preserve">ADMINISTRATIVNÍ PRACOVNÍCI  </t>
  </si>
  <si>
    <t>INFORMACE: 
Tato kontingenční tabulka se neaktualizuje automaticky.  Aktualizovat ji můžete tak, že ji vyberete (kliknete na libovolnou buňku v kontingenční tabulce) a na kartě NÁSTROJE KONTINGENČNÍ TABULKY | ANALÝZA vyberete Aktualizovat.  Můžete také vybrat kontingenční tabulku, stisknout SHIFT+F10 a vybrat Aktualizovat.</t>
  </si>
  <si>
    <t xml:space="preserve">FIRMA  </t>
  </si>
  <si>
    <t>Tento sešit slouží ke sledování parametry projektu, podrobnosti projektu a celkové částky projektu při plánování projektu pro advokátní kanceláře.</t>
  </si>
  <si>
    <t>Další pokyny jsou k dispozici ve sloupci A na každém listu. Tento text je záměrně skrytý. Pokud ho chcete odebrat, vyberte sloupec A a stiskněte klávesu ODSTRANIT. Pokud ho chcete zobrazit, vyberte sloupec A a změňte barvu písma.</t>
  </si>
  <si>
    <t>V buňce napravo je sloupcový graf, který zobrazuje porovnání mezi plánované a skutečné náklady, a sloupcový graf, který zobrazuje porovnání mezi plánované a skutečné hodiny, je v buňce F14.</t>
  </si>
  <si>
    <t>Zadejte informace do tabulky Podrobnosti, která začíná v buňce napravo. Typ projektu v tabulce podrobnosti napravo se aktualizují automaticky z tabulky Parametry na listu Parametry projektu.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</si>
</sst>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Kč&quot;_-;\-* #,##0\ &quot;Kč&quot;_-;_-* &quot;-&quot;\ &quot;Kč&quot;_-;_-@_-"/>
    <numFmt numFmtId="44" formatCode="_-* #,##0.00\ &quot;Kč&quot;_-;\-* #,##0.00\ &quot;Kč&quot;_-;_-* &quot;-&quot;??\ &quot;Kč&quot;_-;_-@_-"/>
    <numFmt numFmtId="164" formatCode="_(* #,##0_);_(* \(#,##0\);_(* &quot;-&quot;_);_(@_)"/>
    <numFmt numFmtId="165" formatCode="_(* #,##0.00_);_(* \(#,##0.00\);_(* &quot;-&quot;??_);_(@_)"/>
    <numFmt numFmtId="168" formatCode="#,##0\ &quot;Kč&quot;"/>
    <numFmt numFmtId="169" formatCode="#,##0.00\ &quot;Kč&quot;"/>
  </numFmts>
  <fonts count="31" x14ac:knownFonts="1">
    <font>
      <sz val="10"/>
      <color theme="1" tint="0.24994659260841701"/>
      <name val="Cambria"/>
      <family val="2"/>
      <scheme val="minor"/>
    </font>
    <font>
      <sz val="11"/>
      <color theme="1"/>
      <name val="Cambria"/>
      <family val="2"/>
      <scheme val="minor"/>
    </font>
    <font>
      <sz val="11"/>
      <color theme="1"/>
      <name val="Cambria"/>
      <family val="1"/>
      <scheme val="minor"/>
    </font>
    <font>
      <sz val="20"/>
      <color theme="1" tint="0.24994659260841701"/>
      <name val="Tahoma"/>
      <family val="2"/>
      <scheme val="major"/>
    </font>
    <font>
      <sz val="16"/>
      <color theme="1" tint="0.34998626667073579"/>
      <name val="Tahoma"/>
      <family val="2"/>
      <scheme val="major"/>
    </font>
    <font>
      <sz val="12"/>
      <color theme="1" tint="0.24994659260841701"/>
      <name val="Tahoma"/>
      <family val="2"/>
      <scheme val="major"/>
    </font>
    <font>
      <sz val="11"/>
      <color theme="1"/>
      <name val="Cambria"/>
      <family val="1"/>
      <scheme val="minor"/>
    </font>
    <font>
      <i/>
      <sz val="10"/>
      <color theme="1"/>
      <name val="Tahoma"/>
      <family val="2"/>
      <scheme val="major"/>
    </font>
    <font>
      <sz val="11"/>
      <color theme="0"/>
      <name val="Cambria"/>
      <family val="1"/>
      <scheme val="minor"/>
    </font>
    <font>
      <b/>
      <sz val="11"/>
      <color theme="3"/>
      <name val="Cambria"/>
      <family val="2"/>
      <scheme val="minor"/>
    </font>
    <font>
      <sz val="11"/>
      <name val="Cambria"/>
      <family val="1"/>
      <scheme val="minor"/>
    </font>
    <font>
      <b/>
      <sz val="16"/>
      <color theme="0"/>
      <name val="Tahoma"/>
      <family val="2"/>
      <scheme val="major"/>
    </font>
    <font>
      <sz val="11"/>
      <color theme="1" tint="0.24994659260841701"/>
      <name val="Calibri"/>
      <family val="2"/>
    </font>
    <font>
      <b/>
      <sz val="11"/>
      <color theme="1" tint="0.24994659260841701"/>
      <name val="Calibri"/>
      <family val="2"/>
    </font>
    <font>
      <sz val="11"/>
      <color theme="0"/>
      <name val="Calibri"/>
      <family val="2"/>
    </font>
    <font>
      <b/>
      <sz val="11"/>
      <color theme="3" tint="-0.249977111117893"/>
      <name val="Cambria"/>
      <family val="2"/>
      <scheme val="minor"/>
    </font>
    <font>
      <sz val="10"/>
      <color theme="1" tint="0.24994659260841701"/>
      <name val="Cambria"/>
      <family val="2"/>
      <scheme val="minor"/>
    </font>
    <font>
      <sz val="18"/>
      <color theme="3"/>
      <name val="Tahoma"/>
      <family val="2"/>
      <scheme val="major"/>
    </font>
    <font>
      <sz val="11"/>
      <color rgb="FF006100"/>
      <name val="Cambria"/>
      <family val="2"/>
      <scheme val="minor"/>
    </font>
    <font>
      <sz val="11"/>
      <color rgb="FF9C0006"/>
      <name val="Cambria"/>
      <family val="2"/>
      <scheme val="minor"/>
    </font>
    <font>
      <sz val="11"/>
      <color rgb="FF9C5700"/>
      <name val="Cambria"/>
      <family val="2"/>
      <scheme val="minor"/>
    </font>
    <font>
      <sz val="11"/>
      <color rgb="FF3F3F76"/>
      <name val="Cambria"/>
      <family val="2"/>
      <scheme val="minor"/>
    </font>
    <font>
      <b/>
      <sz val="11"/>
      <color rgb="FF3F3F3F"/>
      <name val="Cambria"/>
      <family val="2"/>
      <scheme val="minor"/>
    </font>
    <font>
      <b/>
      <sz val="11"/>
      <color rgb="FFFA7D00"/>
      <name val="Cambria"/>
      <family val="2"/>
      <scheme val="minor"/>
    </font>
    <font>
      <sz val="11"/>
      <color rgb="FFFA7D00"/>
      <name val="Cambria"/>
      <family val="2"/>
      <scheme val="minor"/>
    </font>
    <font>
      <b/>
      <sz val="11"/>
      <color theme="0"/>
      <name val="Cambria"/>
      <family val="2"/>
      <scheme val="minor"/>
    </font>
    <font>
      <sz val="11"/>
      <color rgb="FFFF0000"/>
      <name val="Cambria"/>
      <family val="2"/>
      <scheme val="minor"/>
    </font>
    <font>
      <i/>
      <sz val="11"/>
      <color rgb="FF7F7F7F"/>
      <name val="Cambria"/>
      <family val="2"/>
      <scheme val="minor"/>
    </font>
    <font>
      <b/>
      <sz val="11"/>
      <color theme="1"/>
      <name val="Cambria"/>
      <family val="2"/>
      <scheme val="minor"/>
    </font>
    <font>
      <sz val="11"/>
      <color theme="0"/>
      <name val="Cambria"/>
      <family val="2"/>
      <scheme val="minor"/>
    </font>
    <font>
      <sz val="11"/>
      <color rgb="FFFF0000"/>
      <name val="Cambria"/>
      <family val="1"/>
      <scheme val="minor"/>
    </font>
  </fonts>
  <fills count="37">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theme="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n">
        <color theme="4"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3" fillId="0" borderId="1" applyNumberFormat="0" applyFill="0" applyAlignment="0" applyProtection="0"/>
    <xf numFmtId="0" fontId="4" fillId="0" borderId="0" applyNumberFormat="0" applyFill="0" applyAlignment="0" applyProtection="0"/>
    <xf numFmtId="0" fontId="5" fillId="0" borderId="0" applyNumberFormat="0" applyFill="0" applyAlignment="0" applyProtection="0"/>
    <xf numFmtId="0" fontId="9" fillId="0" borderId="0" applyNumberFormat="0" applyFill="0" applyBorder="0" applyAlignment="0" applyProtection="0"/>
    <xf numFmtId="165" fontId="16" fillId="0" borderId="0" applyFont="0" applyFill="0" applyBorder="0" applyAlignment="0" applyProtection="0"/>
    <xf numFmtId="164" fontId="16" fillId="0" borderId="0" applyFont="0" applyFill="0" applyBorder="0" applyAlignment="0" applyProtection="0"/>
    <xf numFmtId="44" fontId="16" fillId="0" borderId="0" applyFont="0" applyFill="0" applyBorder="0" applyAlignment="0" applyProtection="0"/>
    <xf numFmtId="42" fontId="16" fillId="0" borderId="0" applyFont="0" applyFill="0" applyBorder="0" applyAlignment="0" applyProtection="0"/>
    <xf numFmtId="9" fontId="16" fillId="0" borderId="0" applyFont="0" applyFill="0" applyBorder="0" applyAlignment="0" applyProtection="0"/>
    <xf numFmtId="0" fontId="17" fillId="0" borderId="0" applyNumberFormat="0" applyFill="0" applyBorder="0" applyAlignment="0" applyProtection="0"/>
    <xf numFmtId="0" fontId="18" fillId="6" borderId="0" applyNumberFormat="0" applyBorder="0" applyAlignment="0" applyProtection="0"/>
    <xf numFmtId="0" fontId="19" fillId="7" borderId="0" applyNumberFormat="0" applyBorder="0" applyAlignment="0" applyProtection="0"/>
    <xf numFmtId="0" fontId="20" fillId="8" borderId="0" applyNumberFormat="0" applyBorder="0" applyAlignment="0" applyProtection="0"/>
    <xf numFmtId="0" fontId="21" fillId="9" borderId="5" applyNumberFormat="0" applyAlignment="0" applyProtection="0"/>
    <xf numFmtId="0" fontId="22" fillId="10" borderId="6" applyNumberFormat="0" applyAlignment="0" applyProtection="0"/>
    <xf numFmtId="0" fontId="23" fillId="10" borderId="5" applyNumberFormat="0" applyAlignment="0" applyProtection="0"/>
    <xf numFmtId="0" fontId="24" fillId="0" borderId="7" applyNumberFormat="0" applyFill="0" applyAlignment="0" applyProtection="0"/>
    <xf numFmtId="0" fontId="25" fillId="11" borderId="8" applyNumberFormat="0" applyAlignment="0" applyProtection="0"/>
    <xf numFmtId="0" fontId="26" fillId="0" borderId="0" applyNumberFormat="0" applyFill="0" applyBorder="0" applyAlignment="0" applyProtection="0"/>
    <xf numFmtId="0" fontId="16" fillId="12" borderId="9" applyNumberFormat="0" applyFont="0" applyAlignment="0" applyProtection="0"/>
    <xf numFmtId="0" fontId="27" fillId="0" borderId="0" applyNumberFormat="0" applyFill="0" applyBorder="0" applyAlignment="0" applyProtection="0"/>
    <xf numFmtId="0" fontId="28" fillId="0" borderId="10" applyNumberFormat="0" applyFill="0" applyAlignment="0" applyProtection="0"/>
    <xf numFmtId="0" fontId="2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35">
    <xf numFmtId="0" fontId="0" fillId="0" borderId="0" xfId="0"/>
    <xf numFmtId="0" fontId="2" fillId="0" borderId="0" xfId="0" applyFont="1"/>
    <xf numFmtId="0" fontId="3" fillId="0" borderId="1" xfId="1"/>
    <xf numFmtId="0" fontId="4" fillId="0" borderId="0" xfId="2"/>
    <xf numFmtId="0" fontId="5" fillId="0" borderId="0" xfId="3"/>
    <xf numFmtId="0" fontId="6" fillId="0" borderId="0" xfId="0" applyFont="1"/>
    <xf numFmtId="9" fontId="6" fillId="0" borderId="0" xfId="0" applyNumberFormat="1" applyFont="1"/>
    <xf numFmtId="9" fontId="6" fillId="2" borderId="0" xfId="0" applyNumberFormat="1" applyFont="1" applyFill="1"/>
    <xf numFmtId="0" fontId="7" fillId="0" borderId="0" xfId="0" applyFont="1"/>
    <xf numFmtId="14" fontId="0" fillId="0" borderId="0" xfId="0" applyNumberFormat="1"/>
    <xf numFmtId="0" fontId="0" fillId="0" borderId="0" xfId="0" applyAlignment="1">
      <alignment wrapText="1"/>
    </xf>
    <xf numFmtId="0" fontId="2" fillId="0" borderId="0" xfId="0" applyFont="1" applyAlignment="1">
      <alignment wrapText="1"/>
    </xf>
    <xf numFmtId="0" fontId="8" fillId="0" borderId="0" xfId="0" applyFont="1"/>
    <xf numFmtId="4" fontId="8" fillId="0" borderId="0" xfId="0" applyNumberFormat="1" applyFont="1"/>
    <xf numFmtId="0" fontId="10" fillId="0" borderId="0" xfId="0" applyFont="1"/>
    <xf numFmtId="0" fontId="0" fillId="4" borderId="0" xfId="0" applyFill="1" applyAlignment="1">
      <alignment wrapText="1"/>
    </xf>
    <xf numFmtId="0" fontId="5" fillId="0" borderId="0" xfId="3" applyAlignment="1">
      <alignment vertical="top"/>
    </xf>
    <xf numFmtId="0" fontId="2" fillId="0" borderId="0" xfId="0" applyFont="1" applyAlignment="1">
      <alignment vertical="top"/>
    </xf>
    <xf numFmtId="0" fontId="11" fillId="5" borderId="0" xfId="2" applyFont="1" applyFill="1" applyAlignment="1">
      <alignment horizontal="center"/>
    </xf>
    <xf numFmtId="0" fontId="12" fillId="0" borderId="0" xfId="0" applyFont="1" applyAlignment="1">
      <alignment vertical="center" wrapText="1"/>
    </xf>
    <xf numFmtId="0" fontId="13" fillId="0" borderId="0" xfId="0" applyFont="1" applyAlignment="1">
      <alignment vertical="center" wrapText="1"/>
    </xf>
    <xf numFmtId="0" fontId="14" fillId="0" borderId="0" xfId="0" applyFont="1" applyAlignment="1">
      <alignment vertical="center"/>
    </xf>
    <xf numFmtId="0" fontId="0" fillId="0" borderId="0" xfId="0" pivotButton="1"/>
    <xf numFmtId="168" fontId="6" fillId="0" borderId="0" xfId="0" applyNumberFormat="1" applyFont="1"/>
    <xf numFmtId="168" fontId="0" fillId="0" borderId="0" xfId="0" applyNumberFormat="1"/>
    <xf numFmtId="169" fontId="0" fillId="0" borderId="0" xfId="0" applyNumberFormat="1"/>
    <xf numFmtId="0" fontId="8" fillId="0" borderId="0" xfId="0" applyFont="1" applyAlignment="1">
      <alignment horizontal="center" wrapText="1"/>
    </xf>
    <xf numFmtId="0" fontId="8" fillId="0" borderId="0" xfId="0" applyFont="1" applyAlignment="1">
      <alignment horizontal="center"/>
    </xf>
    <xf numFmtId="0" fontId="15" fillId="3" borderId="2" xfId="4" applyFont="1" applyFill="1" applyBorder="1" applyAlignment="1">
      <alignment horizontal="center"/>
    </xf>
    <xf numFmtId="0" fontId="15" fillId="3" borderId="3" xfId="4" applyFont="1" applyFill="1" applyBorder="1" applyAlignment="1">
      <alignment horizontal="center"/>
    </xf>
    <xf numFmtId="0" fontId="15" fillId="3" borderId="4" xfId="4" applyFont="1" applyFill="1" applyBorder="1" applyAlignment="1">
      <alignment horizontal="center"/>
    </xf>
    <xf numFmtId="0" fontId="8" fillId="0" borderId="0" xfId="0" applyFont="1" applyAlignment="1">
      <alignment horizontal="center" vertical="top" wrapText="1"/>
    </xf>
    <xf numFmtId="0" fontId="8" fillId="0" borderId="0" xfId="0" applyFont="1" applyAlignment="1">
      <alignment horizontal="center" vertical="top"/>
    </xf>
    <xf numFmtId="0" fontId="30" fillId="0" borderId="0" xfId="0" applyFont="1"/>
    <xf numFmtId="169" fontId="8" fillId="0" borderId="0" xfId="0" applyNumberFormat="1" applyFont="1"/>
  </cellXfs>
  <cellStyles count="47">
    <cellStyle name="20 % – Zvýraznění 1" xfId="24" builtinId="30" customBuiltin="1"/>
    <cellStyle name="20 % – Zvýraznění 2" xfId="28" builtinId="34" customBuiltin="1"/>
    <cellStyle name="20 % – Zvýraznění 3" xfId="32" builtinId="38" customBuiltin="1"/>
    <cellStyle name="20 % – Zvýraznění 4" xfId="36" builtinId="42" customBuiltin="1"/>
    <cellStyle name="20 % – Zvýraznění 5" xfId="40" builtinId="46" customBuiltin="1"/>
    <cellStyle name="20 % – Zvýraznění 6" xfId="44" builtinId="50" customBuiltin="1"/>
    <cellStyle name="40 % – Zvýraznění 1" xfId="25" builtinId="31" customBuiltin="1"/>
    <cellStyle name="40 % – Zvýraznění 2" xfId="29" builtinId="35" customBuiltin="1"/>
    <cellStyle name="40 % – Zvýraznění 3" xfId="33" builtinId="39" customBuiltin="1"/>
    <cellStyle name="40 % – Zvýraznění 4" xfId="37" builtinId="43" customBuiltin="1"/>
    <cellStyle name="40 % – Zvýraznění 5" xfId="41" builtinId="47" customBuiltin="1"/>
    <cellStyle name="40 % – Zvýraznění 6" xfId="45" builtinId="51" customBuiltin="1"/>
    <cellStyle name="60 % – Zvýraznění 1" xfId="26" builtinId="32" customBuiltin="1"/>
    <cellStyle name="60 % – Zvýraznění 2" xfId="30" builtinId="36" customBuiltin="1"/>
    <cellStyle name="60 % – Zvýraznění 3" xfId="34" builtinId="40" customBuiltin="1"/>
    <cellStyle name="60 % – Zvýraznění 4" xfId="38" builtinId="44" customBuiltin="1"/>
    <cellStyle name="60 % – Zvýraznění 5" xfId="42" builtinId="48" customBuiltin="1"/>
    <cellStyle name="60 % – Zvýraznění 6" xfId="46" builtinId="52" customBuiltin="1"/>
    <cellStyle name="Celkem" xfId="22" builtinId="25" customBuiltin="1"/>
    <cellStyle name="Čárka" xfId="5" builtinId="3" customBuiltin="1"/>
    <cellStyle name="Čárky bez des. míst" xfId="6" builtinId="6" customBuiltin="1"/>
    <cellStyle name="Kontrolní buňka" xfId="18" builtinId="23" customBuiltin="1"/>
    <cellStyle name="Měna" xfId="7" builtinId="4" customBuiltin="1"/>
    <cellStyle name="Měny bez des. míst" xfId="8" builtinId="7" customBuiltin="1"/>
    <cellStyle name="Nadpis 1" xfId="1" builtinId="16" customBuiltin="1"/>
    <cellStyle name="Nadpis 2" xfId="2" builtinId="17" customBuiltin="1"/>
    <cellStyle name="Nadpis 3" xfId="3" builtinId="18" customBuiltin="1"/>
    <cellStyle name="Nadpis 4" xfId="4" builtinId="19" customBuiltin="1"/>
    <cellStyle name="Název" xfId="10" builtinId="15" customBuiltin="1"/>
    <cellStyle name="Neutrální" xfId="13" builtinId="28" customBuiltin="1"/>
    <cellStyle name="Normální" xfId="0" builtinId="0" customBuiltin="1"/>
    <cellStyle name="Poznámka" xfId="20" builtinId="10" customBuiltin="1"/>
    <cellStyle name="Procenta" xfId="9" builtinId="5" customBuiltin="1"/>
    <cellStyle name="Propojená buňka" xfId="17" builtinId="24" customBuiltin="1"/>
    <cellStyle name="Správně" xfId="11" builtinId="26" customBuiltin="1"/>
    <cellStyle name="Špatně" xfId="12" builtinId="27" customBuiltin="1"/>
    <cellStyle name="Text upozornění" xfId="19" builtinId="11" customBuiltin="1"/>
    <cellStyle name="Vstup" xfId="14" builtinId="20" customBuiltin="1"/>
    <cellStyle name="Výpočet" xfId="16" builtinId="22" customBuiltin="1"/>
    <cellStyle name="Výstup" xfId="15" builtinId="21" customBuiltin="1"/>
    <cellStyle name="Vysvětlující text" xfId="21" builtinId="53" customBuiltin="1"/>
    <cellStyle name="Zvýraznění 1" xfId="23" builtinId="29" customBuiltin="1"/>
    <cellStyle name="Zvýraznění 2" xfId="27" builtinId="33" customBuiltin="1"/>
    <cellStyle name="Zvýraznění 3" xfId="31" builtinId="37" customBuiltin="1"/>
    <cellStyle name="Zvýraznění 4" xfId="35" builtinId="41" customBuiltin="1"/>
    <cellStyle name="Zvýraznění 5" xfId="39" builtinId="45" customBuiltin="1"/>
    <cellStyle name="Zvýraznění 6" xfId="43" builtinId="49" customBuiltin="1"/>
  </cellStyles>
  <dxfs count="221">
    <dxf>
      <alignment wrapText="1"/>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9" formatCode="#,##0.00\ &quot;Kč&quot;"/>
    </dxf>
    <dxf>
      <numFmt numFmtId="169" formatCode="#,##0.00\ &quot;Kč&quot;"/>
    </dxf>
    <dxf>
      <numFmt numFmtId="169" formatCode="#,##0.00\ &quot;Kč&quot;"/>
    </dxf>
    <dxf>
      <numFmt numFmtId="169" formatCode="#,##0.00\ &quot;Kč&quot;"/>
    </dxf>
    <dxf>
      <numFmt numFmtId="169" formatCode="#,##0.00\ &quot;Kč&quot;"/>
    </dxf>
    <dxf>
      <numFmt numFmtId="169" formatCode="#,##0.00\ &quot;Kč&quot;"/>
    </dxf>
    <dxf>
      <numFmt numFmtId="169" formatCode="#,##0.00\ &quot;Kč&quot;"/>
    </dxf>
    <dxf>
      <numFmt numFmtId="169" formatCode="#,##0.00\ &quot;Kč&quot;"/>
    </dxf>
    <dxf>
      <numFmt numFmtId="169" formatCode="#,##0.00\ &quot;Kč&quot;"/>
    </dxf>
    <dxf>
      <numFmt numFmtId="169" formatCode="#,##0.00\ &quot;Kč&quot;"/>
    </dxf>
    <dxf>
      <numFmt numFmtId="169" formatCode="#,##0.00\ &quot;Kč&quot;"/>
    </dxf>
    <dxf>
      <numFmt numFmtId="169" formatCode="#,##0.00\ &quot;Kč&quot;"/>
    </dxf>
    <dxf>
      <numFmt numFmtId="169" formatCode="#,##0.00\ &quot;Kč&quot;"/>
    </dxf>
    <dxf>
      <numFmt numFmtId="169" formatCode="#,##0.00\ &quot;Kč&quot;"/>
    </dxf>
    <dxf>
      <numFmt numFmtId="169" formatCode="#,##0.00\ &quot;Kč&quot;"/>
    </dxf>
    <dxf>
      <numFmt numFmtId="169" formatCode="#,##0.00\ &quot;Kč&quot;"/>
    </dxf>
    <dxf>
      <numFmt numFmtId="169" formatCode="#,##0.00\ &quot;Kč&quot;"/>
    </dxf>
    <dxf>
      <numFmt numFmtId="169" formatCode="#,##0.00\ &quot;Kč&quot;"/>
    </dxf>
    <dxf>
      <numFmt numFmtId="169" formatCode="#,##0.00\ &quot;Kč&quot;"/>
    </dxf>
    <dxf>
      <numFmt numFmtId="169" formatCode="#,##0.00\ &quot;Kč&quot;"/>
    </dxf>
    <dxf>
      <numFmt numFmtId="169" formatCode="#,##0.00\ &quot;Kč&quot;"/>
    </dxf>
    <dxf>
      <numFmt numFmtId="169" formatCode="#,##0.00\ &quot;Kč&quot;"/>
    </dxf>
    <dxf>
      <numFmt numFmtId="169" formatCode="#,##0.00\ &quot;Kč&quot;"/>
    </dxf>
    <dxf>
      <numFmt numFmtId="169" formatCode="#,##0.00\ &quot;Kč&quot;"/>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numFmt numFmtId="167" formatCode="&quot;Kč&quot;\ #,##0.00"/>
    </dxf>
    <dxf>
      <alignment wrapText="1"/>
    </dxf>
    <dxf>
      <font>
        <b val="0"/>
        <i val="0"/>
        <strike val="0"/>
        <condense val="0"/>
        <extend val="0"/>
        <outline val="0"/>
        <shadow val="0"/>
        <u val="none"/>
        <vertAlign val="baseline"/>
        <sz val="11"/>
        <color theme="1"/>
        <name val="Cambria"/>
        <family val="1"/>
        <scheme val="minor"/>
      </font>
    </dxf>
    <dxf>
      <numFmt numFmtId="168" formatCode="#,##0\ &quot;Kč&quot;"/>
    </dxf>
    <dxf>
      <font>
        <b val="0"/>
        <i val="0"/>
        <strike val="0"/>
        <condense val="0"/>
        <extend val="0"/>
        <outline val="0"/>
        <shadow val="0"/>
        <u val="none"/>
        <vertAlign val="baseline"/>
        <sz val="11"/>
        <color theme="1"/>
        <name val="Cambria"/>
        <family val="1"/>
        <scheme val="minor"/>
      </font>
    </dxf>
    <dxf>
      <numFmt numFmtId="168" formatCode="#,##0\ &quot;Kč&quot;"/>
    </dxf>
    <dxf>
      <font>
        <b val="0"/>
        <i val="0"/>
        <strike val="0"/>
        <condense val="0"/>
        <extend val="0"/>
        <outline val="0"/>
        <shadow val="0"/>
        <u val="none"/>
        <vertAlign val="baseline"/>
        <sz val="11"/>
        <color theme="1"/>
        <name val="Cambria"/>
        <family val="1"/>
        <scheme val="minor"/>
      </font>
    </dxf>
    <dxf>
      <numFmt numFmtId="168" formatCode="#,##0\ &quot;Kč&quot;"/>
    </dxf>
    <dxf>
      <font>
        <b val="0"/>
        <i val="0"/>
        <strike val="0"/>
        <condense val="0"/>
        <extend val="0"/>
        <outline val="0"/>
        <shadow val="0"/>
        <u val="none"/>
        <vertAlign val="baseline"/>
        <sz val="11"/>
        <color theme="1"/>
        <name val="Cambria"/>
        <family val="1"/>
        <scheme val="minor"/>
      </font>
    </dxf>
    <dxf>
      <numFmt numFmtId="168" formatCode="#,##0\ &quot;Kč&quot;"/>
    </dxf>
    <dxf>
      <font>
        <b val="0"/>
        <i val="0"/>
        <strike val="0"/>
        <condense val="0"/>
        <extend val="0"/>
        <outline val="0"/>
        <shadow val="0"/>
        <u val="none"/>
        <vertAlign val="baseline"/>
        <sz val="11"/>
        <color theme="1"/>
        <name val="Cambria"/>
        <family val="1"/>
        <scheme val="minor"/>
      </font>
    </dxf>
    <dxf>
      <numFmt numFmtId="168" formatCode="#,##0\ &quot;Kč&quot;"/>
    </dxf>
    <dxf>
      <font>
        <b val="0"/>
        <i val="0"/>
        <strike val="0"/>
        <condense val="0"/>
        <extend val="0"/>
        <outline val="0"/>
        <shadow val="0"/>
        <u val="none"/>
        <vertAlign val="baseline"/>
        <sz val="11"/>
        <color theme="1"/>
        <name val="Cambria"/>
        <family val="1"/>
        <scheme val="minor"/>
      </font>
    </dxf>
    <dxf>
      <numFmt numFmtId="168" formatCode="#,##0\ &quot;Kč&quot;"/>
    </dxf>
    <dxf>
      <font>
        <b val="0"/>
        <i val="0"/>
        <strike val="0"/>
        <condense val="0"/>
        <extend val="0"/>
        <outline val="0"/>
        <shadow val="0"/>
        <u val="none"/>
        <vertAlign val="baseline"/>
        <sz val="11"/>
        <color theme="1"/>
        <name val="Cambria"/>
        <family val="1"/>
        <scheme val="minor"/>
      </font>
    </dxf>
    <dxf>
      <numFmt numFmtId="168" formatCode="#,##0\ &quot;Kč&quot;"/>
    </dxf>
    <dxf>
      <font>
        <b val="0"/>
        <i val="0"/>
        <strike val="0"/>
        <condense val="0"/>
        <extend val="0"/>
        <outline val="0"/>
        <shadow val="0"/>
        <u val="none"/>
        <vertAlign val="baseline"/>
        <sz val="11"/>
        <color theme="1"/>
        <name val="Cambria"/>
        <family val="1"/>
        <scheme val="minor"/>
      </font>
    </dxf>
    <dxf>
      <numFmt numFmtId="168" formatCode="#,##0\ &quot;Kč&quot;"/>
    </dxf>
    <dxf>
      <font>
        <b val="0"/>
        <i val="0"/>
        <strike val="0"/>
        <condense val="0"/>
        <extend val="0"/>
        <outline val="0"/>
        <shadow val="0"/>
        <u val="none"/>
        <vertAlign val="baseline"/>
        <sz val="11"/>
        <color theme="1"/>
        <name val="Cambria"/>
        <family val="1"/>
        <scheme val="minor"/>
      </font>
    </dxf>
    <dxf>
      <numFmt numFmtId="168" formatCode="#,##0\ &quot;Kč&quot;"/>
    </dxf>
    <dxf>
      <font>
        <b val="0"/>
        <i val="0"/>
        <strike val="0"/>
        <condense val="0"/>
        <extend val="0"/>
        <outline val="0"/>
        <shadow val="0"/>
        <u val="none"/>
        <vertAlign val="baseline"/>
        <sz val="11"/>
        <color theme="1"/>
        <name val="Cambria"/>
        <family val="1"/>
        <scheme val="minor"/>
      </font>
    </dxf>
    <dxf>
      <numFmt numFmtId="168" formatCode="#,##0\ &quot;Kč&quot;"/>
    </dxf>
    <dxf>
      <font>
        <b val="0"/>
        <i val="0"/>
        <strike val="0"/>
        <condense val="0"/>
        <extend val="0"/>
        <outline val="0"/>
        <shadow val="0"/>
        <u val="none"/>
        <vertAlign val="baseline"/>
        <sz val="11"/>
        <color theme="1"/>
        <name val="Cambria"/>
        <family val="1"/>
        <scheme val="minor"/>
      </font>
    </dxf>
    <dxf>
      <numFmt numFmtId="168" formatCode="#,##0\ &quot;Kč&quot;"/>
    </dxf>
    <dxf>
      <font>
        <b val="0"/>
        <i val="0"/>
        <strike val="0"/>
        <condense val="0"/>
        <extend val="0"/>
        <outline val="0"/>
        <shadow val="0"/>
        <u val="none"/>
        <vertAlign val="baseline"/>
        <sz val="11"/>
        <color theme="1"/>
        <name val="Cambria"/>
        <family val="1"/>
        <scheme val="minor"/>
      </font>
    </dxf>
    <dxf>
      <numFmt numFmtId="168" formatCode="#,##0\ &quot;Kč&quot;"/>
    </dxf>
    <dxf>
      <font>
        <b val="0"/>
        <i val="0"/>
        <strike val="0"/>
        <condense val="0"/>
        <extend val="0"/>
        <outline val="0"/>
        <shadow val="0"/>
        <u val="none"/>
        <vertAlign val="baseline"/>
        <sz val="11"/>
        <color theme="1"/>
        <name val="Cambria"/>
        <family val="1"/>
        <scheme val="minor"/>
      </font>
    </dxf>
    <dxf>
      <numFmt numFmtId="0" formatCode="General"/>
    </dxf>
    <dxf>
      <font>
        <b val="0"/>
        <i val="0"/>
        <strike val="0"/>
        <condense val="0"/>
        <extend val="0"/>
        <outline val="0"/>
        <shadow val="0"/>
        <u val="none"/>
        <vertAlign val="baseline"/>
        <sz val="11"/>
        <color theme="1"/>
        <name val="Cambria"/>
        <family val="1"/>
        <scheme val="minor"/>
      </font>
    </dxf>
    <dxf>
      <numFmt numFmtId="0" formatCode="General"/>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numFmt numFmtId="19" formatCode="dd/mm/yyyy"/>
    </dxf>
    <dxf>
      <font>
        <b val="0"/>
        <i val="0"/>
        <strike val="0"/>
        <condense val="0"/>
        <extend val="0"/>
        <outline val="0"/>
        <shadow val="0"/>
        <u val="none"/>
        <vertAlign val="baseline"/>
        <sz val="11"/>
        <color theme="1"/>
        <name val="Cambria"/>
        <family val="1"/>
        <scheme val="minor"/>
      </font>
    </dxf>
    <dxf>
      <numFmt numFmtId="19" formatCode="dd/mm/yyyy"/>
    </dxf>
    <dxf>
      <font>
        <b val="0"/>
        <i val="0"/>
        <strike val="0"/>
        <condense val="0"/>
        <extend val="0"/>
        <outline val="0"/>
        <shadow val="0"/>
        <u val="none"/>
        <vertAlign val="baseline"/>
        <sz val="11"/>
        <color theme="1"/>
        <name val="Cambria"/>
        <family val="1"/>
        <scheme val="minor"/>
      </font>
    </dxf>
    <dxf>
      <numFmt numFmtId="19" formatCode="dd/mm/yyyy"/>
    </dxf>
    <dxf>
      <font>
        <b val="0"/>
        <i val="0"/>
        <strike val="0"/>
        <condense val="0"/>
        <extend val="0"/>
        <outline val="0"/>
        <shadow val="0"/>
        <u val="none"/>
        <vertAlign val="baseline"/>
        <sz val="11"/>
        <color theme="1"/>
        <name val="Cambria"/>
        <family val="1"/>
        <scheme val="minor"/>
      </font>
    </dxf>
    <dxf>
      <numFmt numFmtId="19" formatCode="dd/mm/yyyy"/>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1"/>
        <color theme="1"/>
        <name val="Cambria"/>
        <family val="1"/>
        <scheme val="minor"/>
      </font>
    </dxf>
    <dxf>
      <font>
        <b val="0"/>
        <i val="0"/>
        <strike val="0"/>
        <condense val="0"/>
        <extend val="0"/>
        <outline val="0"/>
        <shadow val="0"/>
        <u val="none"/>
        <vertAlign val="baseline"/>
        <sz val="10"/>
        <color theme="1"/>
        <name val="Tahoma"/>
        <scheme val="major"/>
      </font>
      <fill>
        <patternFill patternType="solid">
          <fgColor indexed="64"/>
          <bgColor theme="5" tint="-0.249977111117893"/>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mbria"/>
        <scheme val="minor"/>
      </font>
      <numFmt numFmtId="13" formatCode="0%"/>
      <fill>
        <patternFill patternType="solid">
          <fgColor indexed="64"/>
          <bgColor theme="0" tint="-0.14996795556505021"/>
        </patternFill>
      </fill>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1"/>
        <color theme="1"/>
        <name val="Cambria"/>
        <scheme val="minor"/>
      </font>
    </dxf>
    <dxf>
      <alignment horizontal="general" vertical="bottom" textRotation="0" wrapText="1" indent="0" justifyLastLine="0" shrinkToFit="0" readingOrder="0"/>
    </dxf>
  </dxfs>
  <tableStyles count="0" defaultTableStyle="TableStyleMedium3" defaultPivotStyle="PivotStyleMedium3"/>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r>
              <a:rPr lang="en-US"/>
              <a:t>PLÁNOVANÉ A SKUTEČNÉ NÁKLADY</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endParaRPr lang="cs-CZ"/>
        </a:p>
      </c:txPr>
    </c:title>
    <c:autoTitleDeleted val="0"/>
    <c:plotArea>
      <c:layout/>
      <c:barChart>
        <c:barDir val="col"/>
        <c:grouping val="clustered"/>
        <c:varyColors val="0"/>
        <c:ser>
          <c:idx val="0"/>
          <c:order val="0"/>
          <c:tx>
            <c:strRef>
              <c:f>'PARAMETRY PROJEKTU'!$B$16</c:f>
              <c:strCache>
                <c:ptCount val="1"/>
                <c:pt idx="0">
                  <c:v>PLÁNOVANÉ NÁKLADY</c:v>
                </c:pt>
              </c:strCache>
            </c:strRef>
          </c:tx>
          <c:spPr>
            <a:solidFill>
              <a:schemeClr val="accent1"/>
            </a:solidFill>
            <a:ln>
              <a:noFill/>
            </a:ln>
            <a:effectLst/>
          </c:spPr>
          <c:invertIfNegative val="0"/>
          <c:cat>
            <c:strRef>
              <c:f>'PARAMETRY PROJEKTU'!$C$15:$H$15</c:f>
              <c:strCache>
                <c:ptCount val="6"/>
                <c:pt idx="0">
                  <c:v>GENERÁLNÍ PARTNER</c:v>
                </c:pt>
                <c:pt idx="1">
                  <c:v>FIRMA</c:v>
                </c:pt>
                <c:pt idx="2">
                  <c:v>PRÁVNÍ PORADCE OBHAJOBY</c:v>
                </c:pt>
                <c:pt idx="3">
                  <c:v>DUŠEVNÍ VLASTN.</c:v>
                </c:pt>
                <c:pt idx="4">
                  <c:v>BANKROT</c:v>
                </c:pt>
                <c:pt idx="5">
                  <c:v>ADMINISTRATIVNÍ PRACOVNÍCI</c:v>
                </c:pt>
              </c:strCache>
            </c:strRef>
          </c:cat>
          <c:val>
            <c:numRef>
              <c:f>'PARAMETRY PROJEKTU'!$C$16:$H$16</c:f>
              <c:numCache>
                <c:formatCode>#\ ##0.00\ "Kč"</c:formatCode>
                <c:ptCount val="6"/>
                <c:pt idx="0">
                  <c:v>78750</c:v>
                </c:pt>
                <c:pt idx="1">
                  <c:v>66250</c:v>
                </c:pt>
                <c:pt idx="2">
                  <c:v>105000</c:v>
                </c:pt>
                <c:pt idx="3">
                  <c:v>35750</c:v>
                </c:pt>
                <c:pt idx="4">
                  <c:v>0</c:v>
                </c:pt>
                <c:pt idx="5">
                  <c:v>66250</c:v>
                </c:pt>
              </c:numCache>
            </c:numRef>
          </c:val>
          <c:extLst>
            <c:ext xmlns:c16="http://schemas.microsoft.com/office/drawing/2014/chart" uri="{C3380CC4-5D6E-409C-BE32-E72D297353CC}">
              <c16:uniqueId val="{00000000-6ECC-437E-8AEA-3745CBED7649}"/>
            </c:ext>
          </c:extLst>
        </c:ser>
        <c:ser>
          <c:idx val="1"/>
          <c:order val="1"/>
          <c:tx>
            <c:strRef>
              <c:f>'PARAMETRY PROJEKTU'!$B$17</c:f>
              <c:strCache>
                <c:ptCount val="1"/>
                <c:pt idx="0">
                  <c:v>SKUTEČNÉ NÁKLADY</c:v>
                </c:pt>
              </c:strCache>
            </c:strRef>
          </c:tx>
          <c:spPr>
            <a:solidFill>
              <a:schemeClr val="accent2"/>
            </a:solidFill>
            <a:ln>
              <a:noFill/>
            </a:ln>
            <a:effectLst/>
          </c:spPr>
          <c:invertIfNegative val="0"/>
          <c:cat>
            <c:strRef>
              <c:f>'PARAMETRY PROJEKTU'!$C$15:$H$15</c:f>
              <c:strCache>
                <c:ptCount val="6"/>
                <c:pt idx="0">
                  <c:v>GENERÁLNÍ PARTNER</c:v>
                </c:pt>
                <c:pt idx="1">
                  <c:v>FIRMA</c:v>
                </c:pt>
                <c:pt idx="2">
                  <c:v>PRÁVNÍ PORADCE OBHAJOBY</c:v>
                </c:pt>
                <c:pt idx="3">
                  <c:v>DUŠEVNÍ VLASTN.</c:v>
                </c:pt>
                <c:pt idx="4">
                  <c:v>BANKROT</c:v>
                </c:pt>
                <c:pt idx="5">
                  <c:v>ADMINISTRATIVNÍ PRACOVNÍCI</c:v>
                </c:pt>
              </c:strCache>
            </c:strRef>
          </c:cat>
          <c:val>
            <c:numRef>
              <c:f>'PARAMETRY PROJEKTU'!$C$17:$H$17</c:f>
              <c:numCache>
                <c:formatCode>#\ ##0.00\ "Kč"</c:formatCode>
                <c:ptCount val="6"/>
                <c:pt idx="0">
                  <c:v>79275</c:v>
                </c:pt>
                <c:pt idx="1">
                  <c:v>67375</c:v>
                </c:pt>
                <c:pt idx="2">
                  <c:v>105600</c:v>
                </c:pt>
                <c:pt idx="3">
                  <c:v>34650</c:v>
                </c:pt>
                <c:pt idx="4">
                  <c:v>0</c:v>
                </c:pt>
                <c:pt idx="5">
                  <c:v>67000</c:v>
                </c:pt>
              </c:numCache>
            </c:numRef>
          </c:val>
          <c:extLst>
            <c:ext xmlns:c16="http://schemas.microsoft.com/office/drawing/2014/chart" uri="{C3380CC4-5D6E-409C-BE32-E72D297353CC}">
              <c16:uniqueId val="{00000001-6ECC-437E-8AEA-3745CBED7649}"/>
            </c:ext>
          </c:extLst>
        </c:ser>
        <c:dLbls>
          <c:showLegendKey val="0"/>
          <c:showVal val="0"/>
          <c:showCatName val="0"/>
          <c:showSerName val="0"/>
          <c:showPercent val="0"/>
          <c:showBubbleSize val="0"/>
        </c:dLbls>
        <c:gapWidth val="199"/>
        <c:axId val="243720024"/>
        <c:axId val="243728600"/>
      </c:barChart>
      <c:catAx>
        <c:axId val="243720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cs-CZ"/>
          </a:p>
        </c:txPr>
        <c:crossAx val="243728600"/>
        <c:crosses val="autoZero"/>
        <c:auto val="1"/>
        <c:lblAlgn val="ctr"/>
        <c:lblOffset val="100"/>
        <c:noMultiLvlLbl val="0"/>
      </c:catAx>
      <c:valAx>
        <c:axId val="243728600"/>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quot;Kč&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24372002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ambria"/>
              <a:ea typeface="Cambria"/>
              <a:cs typeface="Cambria"/>
            </a:defRPr>
          </a:pPr>
          <a:endParaRPr lang="cs-CZ"/>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s-CZ"/>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r>
              <a:rPr lang="en-US"/>
              <a:t>PLÁNOVANÉ A SKUTEČNÉ HODINY</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endParaRPr lang="cs-CZ"/>
        </a:p>
      </c:txPr>
    </c:title>
    <c:autoTitleDeleted val="0"/>
    <c:plotArea>
      <c:layout/>
      <c:barChart>
        <c:barDir val="col"/>
        <c:grouping val="clustered"/>
        <c:varyColors val="0"/>
        <c:ser>
          <c:idx val="0"/>
          <c:order val="0"/>
          <c:tx>
            <c:strRef>
              <c:f>'PARAMETRY PROJEKTU'!$B$18</c:f>
              <c:strCache>
                <c:ptCount val="1"/>
                <c:pt idx="0">
                  <c:v>PLÁNOVANÉ HODINY</c:v>
                </c:pt>
              </c:strCache>
            </c:strRef>
          </c:tx>
          <c:spPr>
            <a:solidFill>
              <a:schemeClr val="accent1"/>
            </a:solidFill>
            <a:ln>
              <a:noFill/>
            </a:ln>
            <a:effectLst/>
          </c:spPr>
          <c:invertIfNegative val="0"/>
          <c:cat>
            <c:strRef>
              <c:f>'PARAMETRY PROJEKTU'!$C$15:$H$15</c:f>
              <c:strCache>
                <c:ptCount val="6"/>
                <c:pt idx="0">
                  <c:v>GENERÁLNÍ PARTNER</c:v>
                </c:pt>
                <c:pt idx="1">
                  <c:v>FIRMA</c:v>
                </c:pt>
                <c:pt idx="2">
                  <c:v>PRÁVNÍ PORADCE OBHAJOBY</c:v>
                </c:pt>
                <c:pt idx="3">
                  <c:v>DUŠEVNÍ VLASTN.</c:v>
                </c:pt>
                <c:pt idx="4">
                  <c:v>BANKROT</c:v>
                </c:pt>
                <c:pt idx="5">
                  <c:v>ADMINISTRATIVNÍ PRACOVNÍCI</c:v>
                </c:pt>
              </c:strCache>
            </c:strRef>
          </c:cat>
          <c:val>
            <c:numRef>
              <c:f>'PARAMETRY PROJEKTU'!$C$18:$H$18</c:f>
              <c:numCache>
                <c:formatCode>#,##0.00</c:formatCode>
                <c:ptCount val="6"/>
                <c:pt idx="0">
                  <c:v>225</c:v>
                </c:pt>
                <c:pt idx="1">
                  <c:v>189.28571428571428</c:v>
                </c:pt>
                <c:pt idx="2">
                  <c:v>300</c:v>
                </c:pt>
                <c:pt idx="3">
                  <c:v>102.14285714285714</c:v>
                </c:pt>
                <c:pt idx="4">
                  <c:v>0</c:v>
                </c:pt>
                <c:pt idx="5">
                  <c:v>189.28571428571428</c:v>
                </c:pt>
              </c:numCache>
            </c:numRef>
          </c:val>
          <c:extLst>
            <c:ext xmlns:c16="http://schemas.microsoft.com/office/drawing/2014/chart" uri="{C3380CC4-5D6E-409C-BE32-E72D297353CC}">
              <c16:uniqueId val="{00000000-0F16-4B3D-BA50-9FA94006C8CD}"/>
            </c:ext>
          </c:extLst>
        </c:ser>
        <c:ser>
          <c:idx val="1"/>
          <c:order val="1"/>
          <c:tx>
            <c:strRef>
              <c:f>'PARAMETRY PROJEKTU'!$B$19</c:f>
              <c:strCache>
                <c:ptCount val="1"/>
                <c:pt idx="0">
                  <c:v>SKUTEČNÉ HODINY</c:v>
                </c:pt>
              </c:strCache>
            </c:strRef>
          </c:tx>
          <c:spPr>
            <a:solidFill>
              <a:schemeClr val="accent2"/>
            </a:solidFill>
            <a:ln>
              <a:noFill/>
            </a:ln>
            <a:effectLst/>
          </c:spPr>
          <c:invertIfNegative val="0"/>
          <c:cat>
            <c:strRef>
              <c:f>'PARAMETRY PROJEKTU'!$C$15:$H$15</c:f>
              <c:strCache>
                <c:ptCount val="6"/>
                <c:pt idx="0">
                  <c:v>GENERÁLNÍ PARTNER</c:v>
                </c:pt>
                <c:pt idx="1">
                  <c:v>FIRMA</c:v>
                </c:pt>
                <c:pt idx="2">
                  <c:v>PRÁVNÍ PORADCE OBHAJOBY</c:v>
                </c:pt>
                <c:pt idx="3">
                  <c:v>DUŠEVNÍ VLASTN.</c:v>
                </c:pt>
                <c:pt idx="4">
                  <c:v>BANKROT</c:v>
                </c:pt>
                <c:pt idx="5">
                  <c:v>ADMINISTRATIVNÍ PRACOVNÍCI</c:v>
                </c:pt>
              </c:strCache>
            </c:strRef>
          </c:cat>
          <c:val>
            <c:numRef>
              <c:f>'PARAMETRY PROJEKTU'!$C$19:$H$19</c:f>
              <c:numCache>
                <c:formatCode>#,##0.00</c:formatCode>
                <c:ptCount val="6"/>
                <c:pt idx="0">
                  <c:v>226.5</c:v>
                </c:pt>
                <c:pt idx="1">
                  <c:v>192.5</c:v>
                </c:pt>
                <c:pt idx="2">
                  <c:v>301.71428571428572</c:v>
                </c:pt>
                <c:pt idx="3">
                  <c:v>99</c:v>
                </c:pt>
                <c:pt idx="4">
                  <c:v>0</c:v>
                </c:pt>
                <c:pt idx="5">
                  <c:v>191.42857142857142</c:v>
                </c:pt>
              </c:numCache>
            </c:numRef>
          </c:val>
          <c:extLst>
            <c:ext xmlns:c16="http://schemas.microsoft.com/office/drawing/2014/chart" uri="{C3380CC4-5D6E-409C-BE32-E72D297353CC}">
              <c16:uniqueId val="{00000001-0F16-4B3D-BA50-9FA94006C8CD}"/>
            </c:ext>
          </c:extLst>
        </c:ser>
        <c:dLbls>
          <c:showLegendKey val="0"/>
          <c:showVal val="0"/>
          <c:showCatName val="0"/>
          <c:showSerName val="0"/>
          <c:showPercent val="0"/>
          <c:showBubbleSize val="0"/>
        </c:dLbls>
        <c:gapWidth val="199"/>
        <c:axId val="243689824"/>
        <c:axId val="243690208"/>
      </c:barChart>
      <c:catAx>
        <c:axId val="24368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cs-CZ"/>
          </a:p>
        </c:txPr>
        <c:crossAx val="243690208"/>
        <c:crosses val="autoZero"/>
        <c:auto val="1"/>
        <c:lblAlgn val="ctr"/>
        <c:lblOffset val="100"/>
        <c:noMultiLvlLbl val="0"/>
      </c:catAx>
      <c:valAx>
        <c:axId val="243690208"/>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24368982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ambria"/>
              <a:ea typeface="Cambria"/>
              <a:cs typeface="Cambria"/>
            </a:defRPr>
          </a:pPr>
          <a:endParaRPr lang="cs-CZ"/>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s-CZ"/>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12</xdr:row>
      <xdr:rowOff>180974</xdr:rowOff>
    </xdr:from>
    <xdr:to>
      <xdr:col>4</xdr:col>
      <xdr:colOff>1502775</xdr:colOff>
      <xdr:row>42</xdr:row>
      <xdr:rowOff>76200</xdr:rowOff>
    </xdr:to>
    <xdr:graphicFrame macro="">
      <xdr:nvGraphicFramePr>
        <xdr:cNvPr id="7" name="Graf 6" descr="Sloupcový graf zobrazující porovnání plánovaných a skutečných nákladů">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1695449</xdr:colOff>
      <xdr:row>12</xdr:row>
      <xdr:rowOff>180974</xdr:rowOff>
    </xdr:from>
    <xdr:to>
      <xdr:col>8</xdr:col>
      <xdr:colOff>523799</xdr:colOff>
      <xdr:row>42</xdr:row>
      <xdr:rowOff>76200</xdr:rowOff>
    </xdr:to>
    <xdr:graphicFrame macro="">
      <xdr:nvGraphicFramePr>
        <xdr:cNvPr id="8" name="Graf 7" descr="Sloupcový graf zobrazující porovnání plánovaných a skutečných hodin">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24</xdr:col>
      <xdr:colOff>0</xdr:colOff>
      <xdr:row>1</xdr:row>
      <xdr:rowOff>0</xdr:rowOff>
    </xdr:from>
    <xdr:to>
      <xdr:col>28</xdr:col>
      <xdr:colOff>590550</xdr:colOff>
      <xdr:row>15</xdr:row>
      <xdr:rowOff>142876</xdr:rowOff>
    </xdr:to>
    <xdr:sp macro="" textlink="">
      <xdr:nvSpPr>
        <xdr:cNvPr id="3" name="Obdélník 2" descr="INFO:To add a row, select the bottom-right most cell in the body of the table (not the totals row) and press Tab, or press SHIFT and then F10 within table where you want the row inserted and select Insert | Table Rows Above/Below.&#10;Be sure all unused rows are deleted, as the PROJECT TOTALS PivotTable will use all of the tables cells, and otherwise would give erroneous results.&#10;To delete this info tip, select any edge and press Delete.&#10;">
          <a:extLst>
            <a:ext uri="{FF2B5EF4-FFF2-40B4-BE49-F238E27FC236}">
              <a16:creationId xmlns:a16="http://schemas.microsoft.com/office/drawing/2014/main" id="{00000000-0008-0000-0100-000003000000}"/>
            </a:ext>
          </a:extLst>
        </xdr:cNvPr>
        <xdr:cNvSpPr/>
      </xdr:nvSpPr>
      <xdr:spPr>
        <a:xfrm>
          <a:off x="9906000" y="447675"/>
          <a:ext cx="3028950" cy="2943226"/>
        </a:xfrm>
        <a:prstGeom prst="rect">
          <a:avLst/>
        </a:prstGeom>
        <a:solidFill>
          <a:schemeClr val="accent2">
            <a:lumMod val="20000"/>
            <a:lumOff val="80000"/>
          </a:schemeClr>
        </a:solidFill>
        <a:ln w="19050">
          <a:solidFill>
            <a:schemeClr val="accent2"/>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rtl="0"/>
          <a:r>
            <a:rPr lang="cs" sz="1800">
              <a:solidFill>
                <a:schemeClr val="tx1">
                  <a:lumMod val="65000"/>
                  <a:lumOff val="35000"/>
                </a:schemeClr>
              </a:solidFill>
              <a:latin typeface="+mj-lt"/>
            </a:rPr>
            <a:t>INFORMACE</a:t>
          </a:r>
        </a:p>
        <a:p>
          <a:pPr algn="l" rtl="0"/>
          <a:endParaRPr lang="en-US" sz="1100">
            <a:solidFill>
              <a:schemeClr val="tx1">
                <a:lumMod val="65000"/>
                <a:lumOff val="35000"/>
              </a:schemeClr>
            </a:solidFill>
          </a:endParaRPr>
        </a:p>
        <a:p>
          <a:pPr algn="l" rtl="0"/>
          <a:r>
            <a:rPr lang="cs" sz="1100">
              <a:solidFill>
                <a:schemeClr val="tx1">
                  <a:lumMod val="65000"/>
                  <a:lumOff val="35000"/>
                </a:schemeClr>
              </a:solidFill>
            </a:rPr>
            <a:t>Pokud chcete přidat řádek, vyberte</a:t>
          </a:r>
          <a:r>
            <a:rPr lang="cs" sz="1100" baseline="0">
              <a:solidFill>
                <a:schemeClr val="tx1">
                  <a:lumMod val="65000"/>
                  <a:lumOff val="35000"/>
                </a:schemeClr>
              </a:solidFill>
            </a:rPr>
            <a:t> pravou dolní buňku v těle tabulky (ne na řádku celkových částek) a stiskněte klávesu Tab. Další možností je kliknout do tabulky na místo, kam chcete vložit řádek, stisknout SHIFT+F10 a vybrat příkaz Vložit | Řádky tabulky nad/pod.</a:t>
          </a:r>
        </a:p>
        <a:p>
          <a:pPr algn="l" rtl="0"/>
          <a:endParaRPr lang="en-US" sz="1100" baseline="0">
            <a:solidFill>
              <a:schemeClr val="tx1">
                <a:lumMod val="65000"/>
                <a:lumOff val="35000"/>
              </a:schemeClr>
            </a:solidFill>
          </a:endParaRPr>
        </a:p>
        <a:p>
          <a:pPr algn="l" rtl="0"/>
          <a:r>
            <a:rPr lang="cs" sz="1100" baseline="0">
              <a:solidFill>
                <a:schemeClr val="tx1">
                  <a:lumMod val="65000"/>
                  <a:lumOff val="35000"/>
                </a:schemeClr>
              </a:solidFill>
            </a:rPr>
            <a:t>Nezapomeňte odstranit všechny nepoužité řádky, protože kontingenční tabulka CELKOVÉ ČÁSTKY PROJEKTU používá všechny buňky tabulky, takže kdybyste to neudělali, zobrazovala by nesprávné výsledky.</a:t>
          </a:r>
        </a:p>
        <a:p>
          <a:pPr algn="l" rtl="0"/>
          <a:endParaRPr lang="en-US" sz="1100" baseline="0">
            <a:solidFill>
              <a:schemeClr val="tx1">
                <a:lumMod val="65000"/>
                <a:lumOff val="35000"/>
              </a:schemeClr>
            </a:solidFill>
          </a:endParaRPr>
        </a:p>
        <a:p>
          <a:pPr algn="l" rtl="0"/>
          <a:r>
            <a:rPr lang="cs" sz="1100" baseline="0">
              <a:solidFill>
                <a:schemeClr val="tx1">
                  <a:lumMod val="65000"/>
                  <a:lumOff val="35000"/>
                </a:schemeClr>
              </a:solidFill>
            </a:rPr>
            <a:t>Pokud chcete odstranit tento tip, vyberte libovolný okraj a stiskněte klávesu Delete.</a:t>
          </a:r>
          <a:endParaRPr lang="en-US" sz="1100">
            <a:solidFill>
              <a:schemeClr val="tx1">
                <a:lumMod val="65000"/>
                <a:lumOff val="35000"/>
              </a:schemeClr>
            </a:solidFill>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15</xdr:col>
      <xdr:colOff>0</xdr:colOff>
      <xdr:row>3</xdr:row>
      <xdr:rowOff>0</xdr:rowOff>
    </xdr:from>
    <xdr:to>
      <xdr:col>19</xdr:col>
      <xdr:colOff>590550</xdr:colOff>
      <xdr:row>14</xdr:row>
      <xdr:rowOff>114300</xdr:rowOff>
    </xdr:to>
    <xdr:sp macro="" textlink="">
      <xdr:nvSpPr>
        <xdr:cNvPr id="2" name="Obdélník 1" descr="INFO: This PivotTable will not refresh automatically.  To refresh it, select it (any cell within the PivotTable), on the PIVOTTABLE TOOLS | ANALYZE ribbon tab press Refresh.  Or press SHIFT + F10 by selecting the PivotTable and select Refresh.&#10;To delete this info tip, select any edge and press Delete&#10;">
          <a:extLst>
            <a:ext uri="{FF2B5EF4-FFF2-40B4-BE49-F238E27FC236}">
              <a16:creationId xmlns:a16="http://schemas.microsoft.com/office/drawing/2014/main" id="{00000000-0008-0000-0200-000002000000}"/>
            </a:ext>
          </a:extLst>
        </xdr:cNvPr>
        <xdr:cNvSpPr/>
      </xdr:nvSpPr>
      <xdr:spPr>
        <a:xfrm>
          <a:off x="11439525" y="885825"/>
          <a:ext cx="3028950" cy="2247900"/>
        </a:xfrm>
        <a:prstGeom prst="rect">
          <a:avLst/>
        </a:prstGeom>
        <a:solidFill>
          <a:schemeClr val="accent2">
            <a:lumMod val="20000"/>
            <a:lumOff val="80000"/>
          </a:schemeClr>
        </a:solidFill>
        <a:ln w="19050">
          <a:solidFill>
            <a:schemeClr val="accent2">
              <a:lumMod val="75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rtl="0"/>
          <a:r>
            <a:rPr lang="cs" sz="1800">
              <a:solidFill>
                <a:schemeClr val="tx1">
                  <a:lumMod val="65000"/>
                  <a:lumOff val="35000"/>
                </a:schemeClr>
              </a:solidFill>
              <a:latin typeface="+mj-lt"/>
            </a:rPr>
            <a:t>INFORMACE</a:t>
          </a:r>
        </a:p>
        <a:p>
          <a:pPr algn="l" rtl="0"/>
          <a:endParaRPr lang="en-US" sz="1100">
            <a:solidFill>
              <a:schemeClr val="tx1">
                <a:lumMod val="65000"/>
                <a:lumOff val="35000"/>
              </a:schemeClr>
            </a:solidFill>
          </a:endParaRPr>
        </a:p>
        <a:p>
          <a:pPr algn="l" rtl="0"/>
          <a:r>
            <a:rPr lang="cs" sz="1100">
              <a:solidFill>
                <a:schemeClr val="tx1">
                  <a:lumMod val="65000"/>
                  <a:lumOff val="35000"/>
                </a:schemeClr>
              </a:solidFill>
            </a:rPr>
            <a:t>Tato kontingenční tabulka se neaktualizuje automaticky.  Aktualizovat ji můžete tak, že ji vyberete</a:t>
          </a:r>
          <a:r>
            <a:rPr lang="cs" sz="1100" baseline="0">
              <a:solidFill>
                <a:schemeClr val="tx1">
                  <a:lumMod val="65000"/>
                  <a:lumOff val="35000"/>
                </a:schemeClr>
              </a:solidFill>
            </a:rPr>
            <a:t> (kliknete na libovolnou buňku v kontingenční tabulce) a na kartě NÁSTROJE KONTINGENČNÍ TABULKY | ANALÝZA stisknete Aktualizovat.  Můžete také v kontingenční tabulce stisknout SHIFT a potom F10 a vybrat Aktualizovat.</a:t>
          </a:r>
        </a:p>
        <a:p>
          <a:pPr algn="l" rtl="0"/>
          <a:endParaRPr lang="en-US" sz="1100" baseline="0">
            <a:solidFill>
              <a:schemeClr val="tx1">
                <a:lumMod val="65000"/>
                <a:lumOff val="35000"/>
              </a:schemeClr>
            </a:solidFill>
          </a:endParaRPr>
        </a:p>
        <a:p>
          <a:pPr algn="l" rtl="0"/>
          <a:r>
            <a:rPr lang="cs" sz="1100" baseline="0">
              <a:solidFill>
                <a:schemeClr val="tx1">
                  <a:lumMod val="65000"/>
                  <a:lumOff val="35000"/>
                </a:schemeClr>
              </a:solidFill>
            </a:rPr>
            <a:t>Pokud chcete odstranit tento tip, vyberte libovolný okraj a stiskněte klávesu Delete.</a:t>
          </a:r>
          <a:endParaRPr lang="en-US" sz="1100">
            <a:solidFill>
              <a:schemeClr val="tx1">
                <a:lumMod val="65000"/>
                <a:lumOff val="35000"/>
              </a:schemeClr>
            </a:solidFill>
          </a:endParaRP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511.6793056713" createdVersion="5" refreshedVersion="6" minRefreshableVersion="3" recordCount="5" xr:uid="{00000000-000A-0000-FFFF-FFFF00000000}">
  <cacheSource type="worksheet">
    <worksheetSource name="Podrobnosti"/>
  </cacheSource>
  <cacheFields count="22">
    <cacheField name="NÁZEV PROJEKTU" numFmtId="0">
      <sharedItems count="5">
        <s v="Projekt 1"/>
        <s v="Projekt 2"/>
        <s v="Projekt 3"/>
        <s v="Projekt 4"/>
        <s v="Projekt 5"/>
      </sharedItems>
    </cacheField>
    <cacheField name="TYP PROJEKTU" numFmtId="0">
      <sharedItems/>
    </cacheField>
    <cacheField name="PŘEDPOKLÁDANÉ ZAHÁJENÍ" numFmtId="14">
      <sharedItems containsSemiMixedTypes="0" containsNonDate="0" containsDate="1" containsString="0" minDate="2019-02-15T00:00:00" maxDate="2019-09-24T00:00:00"/>
    </cacheField>
    <cacheField name="PŘEDPOKLÁDANÉ DOKONČENÍ" numFmtId="14">
      <sharedItems containsSemiMixedTypes="0" containsNonDate="0" containsDate="1" containsString="0" minDate="2019-04-16T00:00:00" maxDate="2019-10-24T00:00:00"/>
    </cacheField>
    <cacheField name="SKUTEČNÉ ZAHÁJENÍ" numFmtId="14">
      <sharedItems containsSemiMixedTypes="0" containsNonDate="0" containsDate="1" containsString="0" minDate="2019-02-25T00:00:00" maxDate="2019-10-04T00:00:00"/>
    </cacheField>
    <cacheField name="SKUTEČNÉ DOKONČENÍ" numFmtId="14">
      <sharedItems containsSemiMixedTypes="0" containsNonDate="0" containsDate="1" containsString="0" minDate="2019-04-21T00:00:00" maxDate="2019-11-02T00:00:00"/>
    </cacheField>
    <cacheField name="PŘEDPOKLÁDANÁ PRÁCE" numFmtId="0">
      <sharedItems containsSemiMixedTypes="0" containsString="0" containsNumber="1" containsInteger="1" minValue="150" maxValue="500"/>
    </cacheField>
    <cacheField name="SKUTEČNÁ PRÁCE" numFmtId="0">
      <sharedItems containsSemiMixedTypes="0" containsString="0" containsNumber="1" containsInteger="1" minValue="145" maxValue="500"/>
    </cacheField>
    <cacheField name="PŘEDPOKLÁDANÁ DOBA TRVÁNÍ" numFmtId="0">
      <sharedItems containsSemiMixedTypes="0" containsString="0" containsNumber="1" containsInteger="1" minValue="0" maxValue="69"/>
    </cacheField>
    <cacheField name="SKUTEČNÁ DOBA TRVÁNÍ" numFmtId="0">
      <sharedItems containsSemiMixedTypes="0" containsString="0" containsNumber="1" containsInteger="1" minValue="0" maxValue="68"/>
    </cacheField>
    <cacheField name="GENERÁLNÍ PARTNER" numFmtId="168">
      <sharedItems containsSemiMixedTypes="0" containsString="0" containsNumber="1" containsInteger="1" minValue="5250" maxValue="35000"/>
    </cacheField>
    <cacheField name="OBCHODNÍ PRÁVNÍK" numFmtId="168">
      <sharedItems containsSemiMixedTypes="0" containsString="0" containsNumber="1" containsInteger="1" minValue="0" maxValue="40000"/>
    </cacheField>
    <cacheField name="PRÁVNÍ PORADCE OBHAJOBY" numFmtId="168">
      <sharedItems containsSemiMixedTypes="0" containsString="0" containsNumber="1" containsInteger="1" minValue="0" maxValue="75000"/>
    </cacheField>
    <cacheField name="DUŠEVNÍ VLASTNICTVÍ – PRÁVNÍK" numFmtId="168">
      <sharedItems containsSemiMixedTypes="0" containsString="0" containsNumber="1" containsInteger="1" minValue="0" maxValue="24750"/>
    </cacheField>
    <cacheField name="BANKROTY – PRÁVNÍK" numFmtId="168">
      <sharedItems containsSemiMixedTypes="0" containsString="0" containsNumber="1" containsInteger="1" minValue="0" maxValue="0"/>
    </cacheField>
    <cacheField name="ADMINISTRATIVNÍ PRACOVNÍCI" numFmtId="168">
      <sharedItems containsSemiMixedTypes="0" containsString="0" containsNumber="1" containsInteger="1" minValue="5625" maxValue="20000"/>
    </cacheField>
    <cacheField name="GENERÁLNÍ PARTNER 2" numFmtId="168">
      <sharedItems containsSemiMixedTypes="0" containsString="0" containsNumber="1" containsInteger="1" minValue="5075" maxValue="35000"/>
    </cacheField>
    <cacheField name="OBCHODNÍ PRÁVNÍK 2" numFmtId="168">
      <sharedItems containsSemiMixedTypes="0" containsString="0" containsNumber="1" containsInteger="1" minValue="0" maxValue="39000"/>
    </cacheField>
    <cacheField name="PRÁVNÍ PORADCE OBHAJOBY 2" numFmtId="168">
      <sharedItems containsSemiMixedTypes="0" containsString="0" containsNumber="1" containsInteger="1" minValue="0" maxValue="75000"/>
    </cacheField>
    <cacheField name="DUŠEVNÍ VLASTNICTVÍ – PRÁVNÍK 2" numFmtId="168">
      <sharedItems containsSemiMixedTypes="0" containsString="0" containsNumber="1" containsInteger="1" minValue="0" maxValue="23925"/>
    </cacheField>
    <cacheField name="BANKROTY – PRÁVNÍK 2" numFmtId="168">
      <sharedItems containsSemiMixedTypes="0" containsString="0" containsNumber="1" containsInteger="1" minValue="0" maxValue="0"/>
    </cacheField>
    <cacheField name="ADMINISTRATIVNÍ PRACOVNÍCI 2" numFmtId="168">
      <sharedItems containsSemiMixedTypes="0" containsString="0" containsNumber="1" minValue="5437.5" maxValue="195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s v="Začlenění společnosti"/>
    <d v="2019-02-15T00:00:00"/>
    <d v="2019-04-16T00:00:00"/>
    <d v="2019-02-25T00:00:00"/>
    <d v="2019-04-21T00:00:00"/>
    <n v="200"/>
    <n v="220"/>
    <n v="61"/>
    <n v="56"/>
    <n v="7000"/>
    <n v="20000"/>
    <n v="0"/>
    <n v="0"/>
    <n v="0"/>
    <n v="12500"/>
    <n v="7700"/>
    <n v="22000"/>
    <n v="0"/>
    <n v="0"/>
    <n v="0"/>
    <n v="13750"/>
  </r>
  <r>
    <x v="1"/>
    <s v="Akvizice společnosti"/>
    <d v="2019-03-17T00:00:00"/>
    <d v="2019-05-26T00:00:00"/>
    <d v="2019-03-27T00:00:00"/>
    <d v="2019-06-05T00:00:00"/>
    <n v="400"/>
    <n v="390"/>
    <n v="69"/>
    <n v="68"/>
    <n v="14000"/>
    <n v="40000"/>
    <n v="0"/>
    <n v="11000"/>
    <n v="0"/>
    <n v="20000"/>
    <n v="13650"/>
    <n v="39000"/>
    <n v="0"/>
    <n v="10725"/>
    <n v="0"/>
    <n v="19500"/>
  </r>
  <r>
    <x v="2"/>
    <s v="Obhajoba odpovědnosti za výrobek"/>
    <d v="2019-07-15T00:00:00"/>
    <d v="2019-07-15T00:00:00"/>
    <d v="2019-07-15T00:00:00"/>
    <d v="2019-08-04T00:00:00"/>
    <n v="500"/>
    <n v="500"/>
    <n v="0"/>
    <n v="19"/>
    <n v="35000"/>
    <n v="0"/>
    <n v="75000"/>
    <n v="0"/>
    <n v="0"/>
    <n v="18750"/>
    <n v="35000"/>
    <n v="0"/>
    <n v="75000"/>
    <n v="0"/>
    <n v="0"/>
    <n v="18750"/>
  </r>
  <r>
    <x v="3"/>
    <s v="Patentová žádost"/>
    <d v="2019-09-03T00:00:00"/>
    <d v="2019-10-03T00:00:00"/>
    <d v="2019-10-03T00:00:00"/>
    <d v="2019-10-03T00:00:00"/>
    <n v="150"/>
    <n v="145"/>
    <n v="30"/>
    <n v="0"/>
    <n v="5250"/>
    <n v="0"/>
    <n v="0"/>
    <n v="24750"/>
    <n v="0"/>
    <n v="5625"/>
    <n v="5075"/>
    <n v="0"/>
    <n v="0"/>
    <n v="23925"/>
    <n v="0"/>
    <n v="5437.5"/>
  </r>
  <r>
    <x v="4"/>
    <s v="Soud se zaměstnancem"/>
    <d v="2019-09-23T00:00:00"/>
    <d v="2019-10-23T00:00:00"/>
    <d v="2019-10-03T00:00:00"/>
    <d v="2019-11-01T00:00:00"/>
    <n v="250"/>
    <n v="255"/>
    <n v="30"/>
    <n v="28"/>
    <n v="17500"/>
    <n v="6250"/>
    <n v="30000"/>
    <n v="0"/>
    <n v="0"/>
    <n v="9375"/>
    <n v="17850"/>
    <n v="6375"/>
    <n v="30600"/>
    <n v="0"/>
    <n v="0"/>
    <n v="9562.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KontingenčníTabulkaSoučty" cacheId="3" applyNumberFormats="0" applyBorderFormats="0" applyFontFormats="0" applyPatternFormats="0" applyAlignmentFormats="0" applyWidthHeightFormats="1" dataCaption="Values" updatedVersion="6" minRefreshableVersion="3" useAutoFormatting="1" itemPrintTitles="1" createdVersion="5" indent="0" compact="0" compactData="0" multipleFieldFilters="0" chartFormat="4">
  <location ref="B5:N11" firstHeaderRow="0" firstDataRow="1" firstDataCol="1"/>
  <pivotFields count="22">
    <pivotField axis="axisRow" compact="0" outline="0" showAll="0">
      <items count="6">
        <item x="0"/>
        <item x="1"/>
        <item x="2"/>
        <item x="3"/>
        <item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s>
  <rowFields count="1">
    <field x="0"/>
  </rowFields>
  <rowItems count="6">
    <i>
      <x/>
    </i>
    <i>
      <x v="1"/>
    </i>
    <i>
      <x v="2"/>
    </i>
    <i>
      <x v="3"/>
    </i>
    <i>
      <x v="4"/>
    </i>
    <i t="grand">
      <x/>
    </i>
  </rowItems>
  <colFields count="1">
    <field x="-2"/>
  </colFields>
  <colItems count="12">
    <i>
      <x/>
    </i>
    <i i="1">
      <x v="1"/>
    </i>
    <i i="2">
      <x v="2"/>
    </i>
    <i i="3">
      <x v="3"/>
    </i>
    <i i="4">
      <x v="4"/>
    </i>
    <i i="5">
      <x v="5"/>
    </i>
    <i i="6">
      <x v="6"/>
    </i>
    <i i="7">
      <x v="7"/>
    </i>
    <i i="8">
      <x v="8"/>
    </i>
    <i i="9">
      <x v="9"/>
    </i>
    <i i="10">
      <x v="10"/>
    </i>
    <i i="11">
      <x v="11"/>
    </i>
  </colItems>
  <dataFields count="12">
    <dataField name="GENERÁLNÍ PARTNER " fld="10" baseField="0" baseItem="0" numFmtId="169"/>
    <dataField name="FIRMA " fld="11" baseField="0" baseItem="0" numFmtId="169"/>
    <dataField name="PRÁVNÍ PORADCE OBHAJOBY " fld="12" baseField="0" baseItem="0" numFmtId="169"/>
    <dataField name="DUŠEVNÍ VLASTNICTVÍ " fld="13" baseField="0" baseItem="0" numFmtId="169"/>
    <dataField name="BANKROT " fld="14" baseField="0" baseItem="3" numFmtId="169"/>
    <dataField name="ADMINISTRATIVNÍ PRACOVNÍCI " fld="15" baseField="0" baseItem="3" numFmtId="169"/>
    <dataField name="GENERÁLNÍ PARTNER  " fld="16" baseField="0" baseItem="3" numFmtId="169"/>
    <dataField name="FIRMA  " fld="17" baseField="0" baseItem="3" numFmtId="169"/>
    <dataField name="PRÁVNÍ PORADCE OBHAJOBY  " fld="18" baseField="0" baseItem="3" numFmtId="169"/>
    <dataField name="BANKROT  " fld="19" baseField="0" baseItem="3" numFmtId="169"/>
    <dataField name="DUŠEVNÍ VLASTNICTVÍ  " fld="20" baseField="0" baseItem="3" numFmtId="169"/>
    <dataField name="ADMINISTRATIVNÍ PRACOVNÍCI  " fld="21" baseField="0" baseItem="3" numFmtId="169"/>
  </dataFields>
  <formats count="85">
    <format dxfId="169">
      <pivotArea dataOnly="0" labelOnly="1" outline="0" fieldPosition="0">
        <references count="1">
          <reference field="4294967294" count="12">
            <x v="0"/>
            <x v="1"/>
            <x v="2"/>
            <x v="3"/>
            <x v="4"/>
            <x v="5"/>
            <x v="6"/>
            <x v="7"/>
            <x v="8"/>
            <x v="9"/>
            <x v="10"/>
            <x v="11"/>
          </reference>
        </references>
      </pivotArea>
    </format>
    <format dxfId="168">
      <pivotArea outline="0" fieldPosition="0">
        <references count="2">
          <reference field="4294967294" count="1" selected="0">
            <x v="0"/>
          </reference>
          <reference field="0" count="1" selected="0">
            <x v="0"/>
          </reference>
        </references>
      </pivotArea>
    </format>
    <format dxfId="167">
      <pivotArea outline="0" fieldPosition="0">
        <references count="2">
          <reference field="4294967294" count="1" selected="0">
            <x v="1"/>
          </reference>
          <reference field="0" count="1" selected="0">
            <x v="0"/>
          </reference>
        </references>
      </pivotArea>
    </format>
    <format dxfId="166">
      <pivotArea outline="0" fieldPosition="0">
        <references count="2">
          <reference field="4294967294" count="1" selected="0">
            <x v="2"/>
          </reference>
          <reference field="0" count="1" selected="0">
            <x v="0"/>
          </reference>
        </references>
      </pivotArea>
    </format>
    <format dxfId="165">
      <pivotArea outline="0" fieldPosition="0">
        <references count="2">
          <reference field="4294967294" count="1" selected="0">
            <x v="3"/>
          </reference>
          <reference field="0" count="1" selected="0">
            <x v="0"/>
          </reference>
        </references>
      </pivotArea>
    </format>
    <format dxfId="164">
      <pivotArea outline="0" fieldPosition="0">
        <references count="2">
          <reference field="4294967294" count="1" selected="0">
            <x v="4"/>
          </reference>
          <reference field="0" count="1" selected="0">
            <x v="0"/>
          </reference>
        </references>
      </pivotArea>
    </format>
    <format dxfId="163">
      <pivotArea outline="0" fieldPosition="0">
        <references count="2">
          <reference field="4294967294" count="1" selected="0">
            <x v="5"/>
          </reference>
          <reference field="0" count="1" selected="0">
            <x v="0"/>
          </reference>
        </references>
      </pivotArea>
    </format>
    <format dxfId="162">
      <pivotArea outline="0" fieldPosition="0">
        <references count="2">
          <reference field="4294967294" count="1" selected="0">
            <x v="6"/>
          </reference>
          <reference field="0" count="1" selected="0">
            <x v="0"/>
          </reference>
        </references>
      </pivotArea>
    </format>
    <format dxfId="161">
      <pivotArea outline="0" fieldPosition="0">
        <references count="2">
          <reference field="4294967294" count="1" selected="0">
            <x v="7"/>
          </reference>
          <reference field="0" count="1" selected="0">
            <x v="0"/>
          </reference>
        </references>
      </pivotArea>
    </format>
    <format dxfId="160">
      <pivotArea outline="0" fieldPosition="0">
        <references count="2">
          <reference field="4294967294" count="1" selected="0">
            <x v="8"/>
          </reference>
          <reference field="0" count="1" selected="0">
            <x v="0"/>
          </reference>
        </references>
      </pivotArea>
    </format>
    <format dxfId="159">
      <pivotArea outline="0" fieldPosition="0">
        <references count="2">
          <reference field="4294967294" count="1" selected="0">
            <x v="9"/>
          </reference>
          <reference field="0" count="1" selected="0">
            <x v="0"/>
          </reference>
        </references>
      </pivotArea>
    </format>
    <format dxfId="158">
      <pivotArea outline="0" fieldPosition="0">
        <references count="2">
          <reference field="4294967294" count="1" selected="0">
            <x v="10"/>
          </reference>
          <reference field="0" count="1" selected="0">
            <x v="0"/>
          </reference>
        </references>
      </pivotArea>
    </format>
    <format dxfId="157">
      <pivotArea outline="0" fieldPosition="0">
        <references count="2">
          <reference field="4294967294" count="1" selected="0">
            <x v="11"/>
          </reference>
          <reference field="0" count="1" selected="0">
            <x v="0"/>
          </reference>
        </references>
      </pivotArea>
    </format>
    <format dxfId="156">
      <pivotArea outline="0" fieldPosition="0">
        <references count="2">
          <reference field="4294967294" count="1" selected="0">
            <x v="0"/>
          </reference>
          <reference field="0" count="1" selected="0">
            <x v="1"/>
          </reference>
        </references>
      </pivotArea>
    </format>
    <format dxfId="155">
      <pivotArea outline="0" fieldPosition="0">
        <references count="2">
          <reference field="4294967294" count="1" selected="0">
            <x v="1"/>
          </reference>
          <reference field="0" count="1" selected="0">
            <x v="1"/>
          </reference>
        </references>
      </pivotArea>
    </format>
    <format dxfId="154">
      <pivotArea outline="0" fieldPosition="0">
        <references count="2">
          <reference field="4294967294" count="1" selected="0">
            <x v="2"/>
          </reference>
          <reference field="0" count="1" selected="0">
            <x v="1"/>
          </reference>
        </references>
      </pivotArea>
    </format>
    <format dxfId="153">
      <pivotArea outline="0" fieldPosition="0">
        <references count="2">
          <reference field="4294967294" count="1" selected="0">
            <x v="3"/>
          </reference>
          <reference field="0" count="1" selected="0">
            <x v="1"/>
          </reference>
        </references>
      </pivotArea>
    </format>
    <format dxfId="152">
      <pivotArea outline="0" fieldPosition="0">
        <references count="2">
          <reference field="4294967294" count="1" selected="0">
            <x v="4"/>
          </reference>
          <reference field="0" count="1" selected="0">
            <x v="1"/>
          </reference>
        </references>
      </pivotArea>
    </format>
    <format dxfId="151">
      <pivotArea outline="0" fieldPosition="0">
        <references count="2">
          <reference field="4294967294" count="1" selected="0">
            <x v="5"/>
          </reference>
          <reference field="0" count="1" selected="0">
            <x v="1"/>
          </reference>
        </references>
      </pivotArea>
    </format>
    <format dxfId="150">
      <pivotArea outline="0" fieldPosition="0">
        <references count="2">
          <reference field="4294967294" count="1" selected="0">
            <x v="6"/>
          </reference>
          <reference field="0" count="1" selected="0">
            <x v="1"/>
          </reference>
        </references>
      </pivotArea>
    </format>
    <format dxfId="149">
      <pivotArea outline="0" fieldPosition="0">
        <references count="2">
          <reference field="4294967294" count="1" selected="0">
            <x v="7"/>
          </reference>
          <reference field="0" count="1" selected="0">
            <x v="1"/>
          </reference>
        </references>
      </pivotArea>
    </format>
    <format dxfId="148">
      <pivotArea outline="0" fieldPosition="0">
        <references count="2">
          <reference field="4294967294" count="1" selected="0">
            <x v="8"/>
          </reference>
          <reference field="0" count="1" selected="0">
            <x v="1"/>
          </reference>
        </references>
      </pivotArea>
    </format>
    <format dxfId="147">
      <pivotArea outline="0" fieldPosition="0">
        <references count="2">
          <reference field="4294967294" count="1" selected="0">
            <x v="9"/>
          </reference>
          <reference field="0" count="1" selected="0">
            <x v="1"/>
          </reference>
        </references>
      </pivotArea>
    </format>
    <format dxfId="146">
      <pivotArea outline="0" fieldPosition="0">
        <references count="2">
          <reference field="4294967294" count="1" selected="0">
            <x v="10"/>
          </reference>
          <reference field="0" count="1" selected="0">
            <x v="1"/>
          </reference>
        </references>
      </pivotArea>
    </format>
    <format dxfId="145">
      <pivotArea outline="0" fieldPosition="0">
        <references count="2">
          <reference field="4294967294" count="1" selected="0">
            <x v="11"/>
          </reference>
          <reference field="0" count="1" selected="0">
            <x v="1"/>
          </reference>
        </references>
      </pivotArea>
    </format>
    <format dxfId="144">
      <pivotArea outline="0" fieldPosition="0">
        <references count="2">
          <reference field="4294967294" count="1" selected="0">
            <x v="0"/>
          </reference>
          <reference field="0" count="1" selected="0">
            <x v="2"/>
          </reference>
        </references>
      </pivotArea>
    </format>
    <format dxfId="143">
      <pivotArea outline="0" fieldPosition="0">
        <references count="2">
          <reference field="4294967294" count="1" selected="0">
            <x v="1"/>
          </reference>
          <reference field="0" count="1" selected="0">
            <x v="2"/>
          </reference>
        </references>
      </pivotArea>
    </format>
    <format dxfId="142">
      <pivotArea outline="0" fieldPosition="0">
        <references count="2">
          <reference field="4294967294" count="1" selected="0">
            <x v="2"/>
          </reference>
          <reference field="0" count="1" selected="0">
            <x v="2"/>
          </reference>
        </references>
      </pivotArea>
    </format>
    <format dxfId="141">
      <pivotArea outline="0" fieldPosition="0">
        <references count="2">
          <reference field="4294967294" count="1" selected="0">
            <x v="3"/>
          </reference>
          <reference field="0" count="1" selected="0">
            <x v="2"/>
          </reference>
        </references>
      </pivotArea>
    </format>
    <format dxfId="140">
      <pivotArea outline="0" fieldPosition="0">
        <references count="2">
          <reference field="4294967294" count="1" selected="0">
            <x v="4"/>
          </reference>
          <reference field="0" count="1" selected="0">
            <x v="2"/>
          </reference>
        </references>
      </pivotArea>
    </format>
    <format dxfId="139">
      <pivotArea outline="0" fieldPosition="0">
        <references count="2">
          <reference field="4294967294" count="1" selected="0">
            <x v="5"/>
          </reference>
          <reference field="0" count="1" selected="0">
            <x v="2"/>
          </reference>
        </references>
      </pivotArea>
    </format>
    <format dxfId="138">
      <pivotArea outline="0" fieldPosition="0">
        <references count="2">
          <reference field="4294967294" count="1" selected="0">
            <x v="6"/>
          </reference>
          <reference field="0" count="1" selected="0">
            <x v="2"/>
          </reference>
        </references>
      </pivotArea>
    </format>
    <format dxfId="137">
      <pivotArea outline="0" fieldPosition="0">
        <references count="2">
          <reference field="4294967294" count="1" selected="0">
            <x v="7"/>
          </reference>
          <reference field="0" count="1" selected="0">
            <x v="2"/>
          </reference>
        </references>
      </pivotArea>
    </format>
    <format dxfId="136">
      <pivotArea outline="0" fieldPosition="0">
        <references count="2">
          <reference field="4294967294" count="1" selected="0">
            <x v="8"/>
          </reference>
          <reference field="0" count="1" selected="0">
            <x v="2"/>
          </reference>
        </references>
      </pivotArea>
    </format>
    <format dxfId="135">
      <pivotArea outline="0" fieldPosition="0">
        <references count="2">
          <reference field="4294967294" count="1" selected="0">
            <x v="9"/>
          </reference>
          <reference field="0" count="1" selected="0">
            <x v="2"/>
          </reference>
        </references>
      </pivotArea>
    </format>
    <format dxfId="134">
      <pivotArea outline="0" fieldPosition="0">
        <references count="2">
          <reference field="4294967294" count="1" selected="0">
            <x v="10"/>
          </reference>
          <reference field="0" count="1" selected="0">
            <x v="2"/>
          </reference>
        </references>
      </pivotArea>
    </format>
    <format dxfId="133">
      <pivotArea outline="0" fieldPosition="0">
        <references count="2">
          <reference field="4294967294" count="1" selected="0">
            <x v="11"/>
          </reference>
          <reference field="0" count="1" selected="0">
            <x v="2"/>
          </reference>
        </references>
      </pivotArea>
    </format>
    <format dxfId="132">
      <pivotArea outline="0" fieldPosition="0">
        <references count="2">
          <reference field="4294967294" count="1" selected="0">
            <x v="0"/>
          </reference>
          <reference field="0" count="1" selected="0">
            <x v="3"/>
          </reference>
        </references>
      </pivotArea>
    </format>
    <format dxfId="131">
      <pivotArea outline="0" fieldPosition="0">
        <references count="2">
          <reference field="4294967294" count="1" selected="0">
            <x v="1"/>
          </reference>
          <reference field="0" count="1" selected="0">
            <x v="3"/>
          </reference>
        </references>
      </pivotArea>
    </format>
    <format dxfId="130">
      <pivotArea outline="0" fieldPosition="0">
        <references count="2">
          <reference field="4294967294" count="1" selected="0">
            <x v="2"/>
          </reference>
          <reference field="0" count="1" selected="0">
            <x v="3"/>
          </reference>
        </references>
      </pivotArea>
    </format>
    <format dxfId="129">
      <pivotArea outline="0" fieldPosition="0">
        <references count="2">
          <reference field="4294967294" count="1" selected="0">
            <x v="3"/>
          </reference>
          <reference field="0" count="1" selected="0">
            <x v="3"/>
          </reference>
        </references>
      </pivotArea>
    </format>
    <format dxfId="128">
      <pivotArea outline="0" fieldPosition="0">
        <references count="2">
          <reference field="4294967294" count="1" selected="0">
            <x v="4"/>
          </reference>
          <reference field="0" count="1" selected="0">
            <x v="3"/>
          </reference>
        </references>
      </pivotArea>
    </format>
    <format dxfId="127">
      <pivotArea outline="0" fieldPosition="0">
        <references count="2">
          <reference field="4294967294" count="1" selected="0">
            <x v="5"/>
          </reference>
          <reference field="0" count="1" selected="0">
            <x v="3"/>
          </reference>
        </references>
      </pivotArea>
    </format>
    <format dxfId="126">
      <pivotArea outline="0" fieldPosition="0">
        <references count="2">
          <reference field="4294967294" count="1" selected="0">
            <x v="6"/>
          </reference>
          <reference field="0" count="1" selected="0">
            <x v="3"/>
          </reference>
        </references>
      </pivotArea>
    </format>
    <format dxfId="125">
      <pivotArea outline="0" fieldPosition="0">
        <references count="2">
          <reference field="4294967294" count="1" selected="0">
            <x v="7"/>
          </reference>
          <reference field="0" count="1" selected="0">
            <x v="3"/>
          </reference>
        </references>
      </pivotArea>
    </format>
    <format dxfId="124">
      <pivotArea outline="0" fieldPosition="0">
        <references count="2">
          <reference field="4294967294" count="1" selected="0">
            <x v="8"/>
          </reference>
          <reference field="0" count="1" selected="0">
            <x v="3"/>
          </reference>
        </references>
      </pivotArea>
    </format>
    <format dxfId="123">
      <pivotArea outline="0" fieldPosition="0">
        <references count="2">
          <reference field="4294967294" count="1" selected="0">
            <x v="9"/>
          </reference>
          <reference field="0" count="1" selected="0">
            <x v="3"/>
          </reference>
        </references>
      </pivotArea>
    </format>
    <format dxfId="122">
      <pivotArea outline="0" fieldPosition="0">
        <references count="2">
          <reference field="4294967294" count="1" selected="0">
            <x v="10"/>
          </reference>
          <reference field="0" count="1" selected="0">
            <x v="3"/>
          </reference>
        </references>
      </pivotArea>
    </format>
    <format dxfId="121">
      <pivotArea outline="0" fieldPosition="0">
        <references count="2">
          <reference field="4294967294" count="1" selected="0">
            <x v="11"/>
          </reference>
          <reference field="0" count="1" selected="0">
            <x v="3"/>
          </reference>
        </references>
      </pivotArea>
    </format>
    <format dxfId="120">
      <pivotArea outline="0" fieldPosition="0">
        <references count="2">
          <reference field="4294967294" count="1" selected="0">
            <x v="0"/>
          </reference>
          <reference field="0" count="1" selected="0">
            <x v="4"/>
          </reference>
        </references>
      </pivotArea>
    </format>
    <format dxfId="119">
      <pivotArea outline="0" fieldPosition="0">
        <references count="2">
          <reference field="4294967294" count="1" selected="0">
            <x v="1"/>
          </reference>
          <reference field="0" count="1" selected="0">
            <x v="4"/>
          </reference>
        </references>
      </pivotArea>
    </format>
    <format dxfId="118">
      <pivotArea outline="0" fieldPosition="0">
        <references count="2">
          <reference field="4294967294" count="1" selected="0">
            <x v="2"/>
          </reference>
          <reference field="0" count="1" selected="0">
            <x v="4"/>
          </reference>
        </references>
      </pivotArea>
    </format>
    <format dxfId="117">
      <pivotArea outline="0" fieldPosition="0">
        <references count="2">
          <reference field="4294967294" count="1" selected="0">
            <x v="3"/>
          </reference>
          <reference field="0" count="1" selected="0">
            <x v="4"/>
          </reference>
        </references>
      </pivotArea>
    </format>
    <format dxfId="116">
      <pivotArea outline="0" fieldPosition="0">
        <references count="2">
          <reference field="4294967294" count="1" selected="0">
            <x v="4"/>
          </reference>
          <reference field="0" count="1" selected="0">
            <x v="4"/>
          </reference>
        </references>
      </pivotArea>
    </format>
    <format dxfId="115">
      <pivotArea outline="0" fieldPosition="0">
        <references count="2">
          <reference field="4294967294" count="1" selected="0">
            <x v="5"/>
          </reference>
          <reference field="0" count="1" selected="0">
            <x v="4"/>
          </reference>
        </references>
      </pivotArea>
    </format>
    <format dxfId="114">
      <pivotArea outline="0" fieldPosition="0">
        <references count="2">
          <reference field="4294967294" count="1" selected="0">
            <x v="6"/>
          </reference>
          <reference field="0" count="1" selected="0">
            <x v="4"/>
          </reference>
        </references>
      </pivotArea>
    </format>
    <format dxfId="113">
      <pivotArea outline="0" fieldPosition="0">
        <references count="2">
          <reference field="4294967294" count="1" selected="0">
            <x v="7"/>
          </reference>
          <reference field="0" count="1" selected="0">
            <x v="4"/>
          </reference>
        </references>
      </pivotArea>
    </format>
    <format dxfId="112">
      <pivotArea outline="0" fieldPosition="0">
        <references count="2">
          <reference field="4294967294" count="1" selected="0">
            <x v="8"/>
          </reference>
          <reference field="0" count="1" selected="0">
            <x v="4"/>
          </reference>
        </references>
      </pivotArea>
    </format>
    <format dxfId="111">
      <pivotArea outline="0" fieldPosition="0">
        <references count="2">
          <reference field="4294967294" count="1" selected="0">
            <x v="9"/>
          </reference>
          <reference field="0" count="1" selected="0">
            <x v="4"/>
          </reference>
        </references>
      </pivotArea>
    </format>
    <format dxfId="110">
      <pivotArea outline="0" fieldPosition="0">
        <references count="2">
          <reference field="4294967294" count="1" selected="0">
            <x v="10"/>
          </reference>
          <reference field="0" count="1" selected="0">
            <x v="4"/>
          </reference>
        </references>
      </pivotArea>
    </format>
    <format dxfId="109">
      <pivotArea outline="0" fieldPosition="0">
        <references count="2">
          <reference field="4294967294" count="1" selected="0">
            <x v="11"/>
          </reference>
          <reference field="0" count="1" selected="0">
            <x v="4"/>
          </reference>
        </references>
      </pivotArea>
    </format>
    <format dxfId="108">
      <pivotArea field="0" grandRow="1" outline="0" axis="axisRow" fieldPosition="0">
        <references count="1">
          <reference field="4294967294" count="1" selected="0">
            <x v="0"/>
          </reference>
        </references>
      </pivotArea>
    </format>
    <format dxfId="107">
      <pivotArea field="0" grandRow="1" outline="0" axis="axisRow" fieldPosition="0">
        <references count="1">
          <reference field="4294967294" count="1" selected="0">
            <x v="1"/>
          </reference>
        </references>
      </pivotArea>
    </format>
    <format dxfId="106">
      <pivotArea field="0" grandRow="1" outline="0" axis="axisRow" fieldPosition="0">
        <references count="1">
          <reference field="4294967294" count="1" selected="0">
            <x v="2"/>
          </reference>
        </references>
      </pivotArea>
    </format>
    <format dxfId="105">
      <pivotArea field="0" grandRow="1" outline="0" axis="axisRow" fieldPosition="0">
        <references count="1">
          <reference field="4294967294" count="1" selected="0">
            <x v="3"/>
          </reference>
        </references>
      </pivotArea>
    </format>
    <format dxfId="104">
      <pivotArea field="0" grandRow="1" outline="0" axis="axisRow" fieldPosition="0">
        <references count="1">
          <reference field="4294967294" count="1" selected="0">
            <x v="4"/>
          </reference>
        </references>
      </pivotArea>
    </format>
    <format dxfId="103">
      <pivotArea field="0" grandRow="1" outline="0" axis="axisRow" fieldPosition="0">
        <references count="1">
          <reference field="4294967294" count="1" selected="0">
            <x v="5"/>
          </reference>
        </references>
      </pivotArea>
    </format>
    <format dxfId="102">
      <pivotArea field="0" grandRow="1" outline="0" axis="axisRow" fieldPosition="0">
        <references count="1">
          <reference field="4294967294" count="1" selected="0">
            <x v="6"/>
          </reference>
        </references>
      </pivotArea>
    </format>
    <format dxfId="101">
      <pivotArea field="0" grandRow="1" outline="0" axis="axisRow" fieldPosition="0">
        <references count="1">
          <reference field="4294967294" count="1" selected="0">
            <x v="7"/>
          </reference>
        </references>
      </pivotArea>
    </format>
    <format dxfId="100">
      <pivotArea field="0" grandRow="1" outline="0" axis="axisRow" fieldPosition="0">
        <references count="1">
          <reference field="4294967294" count="1" selected="0">
            <x v="8"/>
          </reference>
        </references>
      </pivotArea>
    </format>
    <format dxfId="99">
      <pivotArea field="0" grandRow="1" outline="0" axis="axisRow" fieldPosition="0">
        <references count="1">
          <reference field="4294967294" count="1" selected="0">
            <x v="9"/>
          </reference>
        </references>
      </pivotArea>
    </format>
    <format dxfId="98">
      <pivotArea field="0" grandRow="1" outline="0" axis="axisRow" fieldPosition="0">
        <references count="1">
          <reference field="4294967294" count="1" selected="0">
            <x v="10"/>
          </reference>
        </references>
      </pivotArea>
    </format>
    <format dxfId="97">
      <pivotArea field="0" grandRow="1" outline="0" axis="axisRow" fieldPosition="0">
        <references count="1">
          <reference field="4294967294" count="1" selected="0">
            <x v="11"/>
          </reference>
        </references>
      </pivotArea>
    </format>
    <format dxfId="96">
      <pivotArea outline="0" fieldPosition="0">
        <references count="1">
          <reference field="4294967294" count="1">
            <x v="0"/>
          </reference>
        </references>
      </pivotArea>
    </format>
    <format dxfId="95">
      <pivotArea outline="0" fieldPosition="0">
        <references count="1">
          <reference field="4294967294" count="1">
            <x v="1"/>
          </reference>
        </references>
      </pivotArea>
    </format>
    <format dxfId="94">
      <pivotArea outline="0" fieldPosition="0">
        <references count="1">
          <reference field="4294967294" count="1">
            <x v="2"/>
          </reference>
        </references>
      </pivotArea>
    </format>
    <format dxfId="93">
      <pivotArea outline="0" fieldPosition="0">
        <references count="1">
          <reference field="4294967294" count="1">
            <x v="3"/>
          </reference>
        </references>
      </pivotArea>
    </format>
    <format dxfId="92">
      <pivotArea outline="0" fieldPosition="0">
        <references count="1">
          <reference field="4294967294" count="1">
            <x v="5"/>
          </reference>
        </references>
      </pivotArea>
    </format>
    <format dxfId="91">
      <pivotArea outline="0" fieldPosition="0">
        <references count="1">
          <reference field="4294967294" count="1">
            <x v="4"/>
          </reference>
        </references>
      </pivotArea>
    </format>
    <format dxfId="90">
      <pivotArea outline="0" fieldPosition="0">
        <references count="1">
          <reference field="4294967294" count="1">
            <x v="6"/>
          </reference>
        </references>
      </pivotArea>
    </format>
    <format dxfId="89">
      <pivotArea outline="0" fieldPosition="0">
        <references count="1">
          <reference field="4294967294" count="1">
            <x v="7"/>
          </reference>
        </references>
      </pivotArea>
    </format>
    <format dxfId="88">
      <pivotArea outline="0" fieldPosition="0">
        <references count="1">
          <reference field="4294967294" count="1">
            <x v="8"/>
          </reference>
        </references>
      </pivotArea>
    </format>
    <format dxfId="87">
      <pivotArea outline="0" fieldPosition="0">
        <references count="1">
          <reference field="4294967294" count="1">
            <x v="9"/>
          </reference>
        </references>
      </pivotArea>
    </format>
    <format dxfId="86">
      <pivotArea outline="0" fieldPosition="0">
        <references count="1">
          <reference field="4294967294" count="1">
            <x v="10"/>
          </reference>
        </references>
      </pivotArea>
    </format>
    <format dxfId="85">
      <pivotArea outline="0" fieldPosition="0">
        <references count="1">
          <reference field="4294967294" count="1">
            <x v="11"/>
          </reference>
        </references>
      </pivotArea>
    </format>
  </formats>
  <pivotTableStyleInfo name="PivotStyleMedium3" showRowHeaders="1" showColHeaders="1" showRowStripes="1" showColStripes="0" showLastColumn="1"/>
  <extLst>
    <ext xmlns:x14="http://schemas.microsoft.com/office/spreadsheetml/2009/9/main" uri="{962EF5D1-5CA2-4c93-8EF4-DBF5C05439D2}">
      <x14:pivotTableDefinition xmlns:xm="http://schemas.microsoft.com/office/excel/2006/main" altTextSummary="V této kontingenční tabulce jsou názvy projektů a vypočítané hodnoty pro všechny položky na listu PARAMETRY PROJEKTU. Výpočty se provádějí tak, že se sazby vynásobí dobou trvání v hodinách uvedenou na listu PODROBNOSTI O PROJEKTU."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arametry" displayName="Parametry" ref="B5:I11" totalsRowShown="0" headerRowDxfId="220" dataDxfId="219">
  <autoFilter ref="B5:I11"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000-000001000000}" name="TYP PROJEKTU" dataDxfId="218"/>
    <tableColumn id="2" xr3:uid="{00000000-0010-0000-0000-000002000000}" name="GENERÁLNÍ PARTNER" dataDxfId="217"/>
    <tableColumn id="3" xr3:uid="{00000000-0010-0000-0000-000003000000}" name="OBCHODNÍ PRÁVNÍK" dataDxfId="216"/>
    <tableColumn id="4" xr3:uid="{00000000-0010-0000-0000-000004000000}" name="PRÁVNÍ PORADCE OBHAJOBY" dataDxfId="215"/>
    <tableColumn id="5" xr3:uid="{00000000-0010-0000-0000-000005000000}" name="DUŠEVNÍ VLASTNICTVÍ – PRÁVNÍK" dataDxfId="214"/>
    <tableColumn id="6" xr3:uid="{00000000-0010-0000-0000-000006000000}" name="BANKROTY – PRÁVNÍK" dataDxfId="213"/>
    <tableColumn id="7" xr3:uid="{00000000-0010-0000-0000-000007000000}" name="ADMINISTRATIVNÍ PRACOVNÍCI" dataDxfId="212"/>
    <tableColumn id="8" xr3:uid="{00000000-0010-0000-0000-000008000000}" name="CELKEM" dataDxfId="211">
      <calculatedColumnFormula>SUM(Parametry[[#This Row],[GENERÁLNÍ PARTNER]:[ADMINISTRATIVNÍ PRACOVNÍCI]])</calculatedColumnFormula>
    </tableColumn>
  </tableColumns>
  <tableStyleInfo name="TableStyleLight11" showFirstColumn="0" showLastColumn="0" showRowStripes="1" showColumnStripes="0"/>
  <extLst>
    <ext xmlns:x14="http://schemas.microsoft.com/office/spreadsheetml/2009/9/main" uri="{504A1905-F514-4f6f-8877-14C23A59335A}">
      <x14:table altTextSummary="Do této tabulky zadejte typ projektu a procenta pro generálního partnera, obchodního právníka, právního poradce obhajoby, právníka specializujícího se na duševní vlastnictví, právníka specializujícího se na bankroty a administrativní pracovníky. Součet se vypočítá automaticky."/>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Podrobnosti" displayName="Podrobnosti" ref="B4:W10" totalsRowCount="1" headerRowDxfId="210">
  <autoFilter ref="B4:W9"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00000000-0010-0000-0100-000001000000}" name="NÁZEV PROJEKTU" totalsRowLabel="CELKEM" totalsRowDxfId="209"/>
    <tableColumn id="2" xr3:uid="{00000000-0010-0000-0100-000002000000}" name="TYP PROJEKTU" totalsRowDxfId="208"/>
    <tableColumn id="3" xr3:uid="{00000000-0010-0000-0100-000003000000}" name="PŘEDPOKLÁDANÉ ZAHÁJENÍ" dataDxfId="207" totalsRowDxfId="206"/>
    <tableColumn id="4" xr3:uid="{00000000-0010-0000-0100-000004000000}" name="PŘEDPOKLÁDANÉ DOKONČENÍ" dataDxfId="205" totalsRowDxfId="204"/>
    <tableColumn id="7" xr3:uid="{00000000-0010-0000-0100-000007000000}" name="SKUTEČNÉ ZAHÁJENÍ" dataDxfId="203" totalsRowDxfId="202"/>
    <tableColumn id="8" xr3:uid="{00000000-0010-0000-0100-000008000000}" name="SKUTEČNÉ DOKONČENÍ" dataDxfId="201" totalsRowDxfId="200"/>
    <tableColumn id="5" xr3:uid="{00000000-0010-0000-0100-000005000000}" name="PŘEDPOKLÁDANÁ PRÁCE" totalsRowFunction="sum" totalsRowDxfId="199"/>
    <tableColumn id="9" xr3:uid="{00000000-0010-0000-0100-000009000000}" name="SKUTEČNÁ PRÁCE" totalsRowFunction="sum" totalsRowDxfId="198"/>
    <tableColumn id="6" xr3:uid="{00000000-0010-0000-0100-000006000000}" name="PŘEDPOKLÁDANÁ DOBA TRVÁNÍ" totalsRowFunction="sum" dataDxfId="197" totalsRowDxfId="196">
      <calculatedColumnFormula>DAYS360(Podrobnosti[[#This Row],[PŘEDPOKLÁDANÉ ZAHÁJENÍ]],Podrobnosti[[#This Row],[PŘEDPOKLÁDANÉ DOKONČENÍ]],FALSE)</calculatedColumnFormula>
    </tableColumn>
    <tableColumn id="10" xr3:uid="{00000000-0010-0000-0100-00000A000000}" name="SKUTEČNÁ DOBA TRVÁNÍ" totalsRowFunction="sum" dataDxfId="195" totalsRowDxfId="194">
      <calculatedColumnFormula>DAYS360(Podrobnosti[[#This Row],[SKUTEČNÉ ZAHÁJENÍ]],Podrobnosti[[#This Row],[SKUTEČNÉ DOKONČENÍ]],FALSE)</calculatedColumnFormula>
    </tableColumn>
    <tableColumn id="11" xr3:uid="{00000000-0010-0000-0100-00000B000000}" name="GENERÁLNÍ PARTNER" dataDxfId="193" totalsRowDxfId="192">
      <calculatedColumnFormula>INDEX(Parametry[],MATCH(Podrobnosti[[#This Row],[TYP PROJEKTU]],Parametry[TYP PROJEKTU],0),MATCH(Podrobnosti[[#Headers],[GENERÁLNÍ PARTNER]],Parametry[#Headers],0))*INDEX('PARAMETRY PROJEKTU'!$B$12:$H$12,1,MATCH(Podrobnosti[[#Headers],[GENERÁLNÍ PARTNER]],Parametry[#Headers],0))*Podrobnosti[[#This Row],[PŘEDPOKLÁDANÁ PRÁCE]]</calculatedColumnFormula>
    </tableColumn>
    <tableColumn id="12" xr3:uid="{00000000-0010-0000-0100-00000C000000}" name="OBCHODNÍ PRÁVNÍK" dataDxfId="191" totalsRowDxfId="190">
      <calculatedColumnFormula>INDEX(Parametry[],MATCH(Podrobnosti[[#This Row],[TYP PROJEKTU]],Parametry[TYP PROJEKTU],0),MATCH(Podrobnosti[[#Headers],[OBCHODNÍ PRÁVNÍK]],Parametry[#Headers],0))*INDEX('PARAMETRY PROJEKTU'!$B$12:$H$12,1,MATCH(Podrobnosti[[#Headers],[OBCHODNÍ PRÁVNÍK]],Parametry[#Headers],0))*Podrobnosti[[#This Row],[PŘEDPOKLÁDANÁ PRÁCE]]</calculatedColumnFormula>
    </tableColumn>
    <tableColumn id="13" xr3:uid="{00000000-0010-0000-0100-00000D000000}" name="PRÁVNÍ PORADCE OBHAJOBY" dataDxfId="189" totalsRowDxfId="188">
      <calculatedColumnFormula>INDEX(Parametry[],MATCH(Podrobnosti[[#This Row],[TYP PROJEKTU]],Parametry[TYP PROJEKTU],0),MATCH(Podrobnosti[[#Headers],[PRÁVNÍ PORADCE OBHAJOBY]],Parametry[#Headers],0))*INDEX('PARAMETRY PROJEKTU'!$B$12:$H$12,1,MATCH(Podrobnosti[[#Headers],[PRÁVNÍ PORADCE OBHAJOBY]],Parametry[#Headers],0))*Podrobnosti[[#This Row],[PŘEDPOKLÁDANÁ PRÁCE]]</calculatedColumnFormula>
    </tableColumn>
    <tableColumn id="14" xr3:uid="{00000000-0010-0000-0100-00000E000000}" name="DUŠEVNÍ VLASTNICTVÍ – PRÁVNÍK" dataDxfId="187" totalsRowDxfId="186">
      <calculatedColumnFormula>INDEX(Parametry[],MATCH(Podrobnosti[[#This Row],[TYP PROJEKTU]],Parametry[TYP PROJEKTU],0),MATCH(Podrobnosti[[#Headers],[DUŠEVNÍ VLASTNICTVÍ – PRÁVNÍK]],Parametry[#Headers],0))*INDEX('PARAMETRY PROJEKTU'!$B$12:$H$12,1,MATCH(Podrobnosti[[#Headers],[DUŠEVNÍ VLASTNICTVÍ – PRÁVNÍK]],Parametry[#Headers],0))*Podrobnosti[[#This Row],[PŘEDPOKLÁDANÁ PRÁCE]]</calculatedColumnFormula>
    </tableColumn>
    <tableColumn id="15" xr3:uid="{00000000-0010-0000-0100-00000F000000}" name="BANKROTY – PRÁVNÍK" dataDxfId="185" totalsRowDxfId="184">
      <calculatedColumnFormula>INDEX(Parametry[],MATCH(Podrobnosti[[#This Row],[TYP PROJEKTU]],Parametry[TYP PROJEKTU],0),MATCH(Podrobnosti[[#Headers],[BANKROTY – PRÁVNÍK]],Parametry[#Headers],0))*INDEX('PARAMETRY PROJEKTU'!$B$12:$H$12,1,MATCH(Podrobnosti[[#Headers],[BANKROTY – PRÁVNÍK]],Parametry[#Headers],0))*Podrobnosti[[#This Row],[PŘEDPOKLÁDANÁ PRÁCE]]</calculatedColumnFormula>
    </tableColumn>
    <tableColumn id="16" xr3:uid="{00000000-0010-0000-0100-000010000000}" name="ADMINISTRATIVNÍ PRACOVNÍCI" dataDxfId="183" totalsRowDxfId="182">
      <calculatedColumnFormula>INDEX(Parametry[],MATCH(Podrobnosti[[#This Row],[TYP PROJEKTU]],Parametry[TYP PROJEKTU],0),MATCH(Podrobnosti[[#Headers],[ADMINISTRATIVNÍ PRACOVNÍCI]],Parametry[#Headers],0))*INDEX('PARAMETRY PROJEKTU'!$B$12:$H$12,1,MATCH(Podrobnosti[[#Headers],[ADMINISTRATIVNÍ PRACOVNÍCI]],Parametry[#Headers],0))*Podrobnosti[[#This Row],[PŘEDPOKLÁDANÁ PRÁCE]]</calculatedColumnFormula>
    </tableColumn>
    <tableColumn id="17" xr3:uid="{00000000-0010-0000-0100-000011000000}" name="GENERÁLNÍ PARTNER 2" dataDxfId="181" totalsRowDxfId="180">
      <calculatedColumnFormula>INDEX(Parametry[],MATCH(Podrobnosti[[#This Row],[TYP PROJEKTU]],Parametry[TYP PROJEKTU],0),MATCH(Podrobnosti[[#Headers],[GENERÁLNÍ PARTNER]],Parametry[#Headers],0))*INDEX('PARAMETRY PROJEKTU'!$B$12:$H$12,1,MATCH(Podrobnosti[[#Headers],[GENERÁLNÍ PARTNER]],Parametry[#Headers],0))*Podrobnosti[[#This Row],[SKUTEČNÁ PRÁCE]]</calculatedColumnFormula>
    </tableColumn>
    <tableColumn id="18" xr3:uid="{00000000-0010-0000-0100-000012000000}" name="OBCHODNÍ PRÁVNÍK 2" dataDxfId="179" totalsRowDxfId="178">
      <calculatedColumnFormula>INDEX(Parametry[],MATCH(Podrobnosti[[#This Row],[TYP PROJEKTU]],Parametry[TYP PROJEKTU],0),MATCH(Podrobnosti[[#Headers],[OBCHODNÍ PRÁVNÍK]],Parametry[#Headers],0))*INDEX('PARAMETRY PROJEKTU'!$B$12:$H$12,1,MATCH(Podrobnosti[[#Headers],[OBCHODNÍ PRÁVNÍK]],Parametry[#Headers],0))*Podrobnosti[[#This Row],[SKUTEČNÁ PRÁCE]]</calculatedColumnFormula>
    </tableColumn>
    <tableColumn id="19" xr3:uid="{00000000-0010-0000-0100-000013000000}" name="PRÁVNÍ PORADCE OBHAJOBY 2" dataDxfId="177" totalsRowDxfId="176">
      <calculatedColumnFormula>INDEX(Parametry[],MATCH(Podrobnosti[[#This Row],[TYP PROJEKTU]],Parametry[TYP PROJEKTU],0),MATCH(Podrobnosti[[#Headers],[PRÁVNÍ PORADCE OBHAJOBY]],Parametry[#Headers],0))*INDEX('PARAMETRY PROJEKTU'!$B$12:$H$12,1,MATCH(Podrobnosti[[#Headers],[PRÁVNÍ PORADCE OBHAJOBY]],Parametry[#Headers],0))*Podrobnosti[[#This Row],[SKUTEČNÁ PRÁCE]]</calculatedColumnFormula>
    </tableColumn>
    <tableColumn id="20" xr3:uid="{00000000-0010-0000-0100-000014000000}" name="DUŠEVNÍ VLASTNICTVÍ – PRÁVNÍK 2" dataDxfId="175" totalsRowDxfId="174">
      <calculatedColumnFormula>INDEX(Parametry[],MATCH(Podrobnosti[[#This Row],[TYP PROJEKTU]],Parametry[TYP PROJEKTU],0),MATCH(Podrobnosti[[#Headers],[DUŠEVNÍ VLASTNICTVÍ – PRÁVNÍK]],Parametry[#Headers],0))*INDEX('PARAMETRY PROJEKTU'!$B$12:$H$12,1,MATCH(Podrobnosti[[#Headers],[DUŠEVNÍ VLASTNICTVÍ – PRÁVNÍK]],Parametry[#Headers],0))*Podrobnosti[[#This Row],[SKUTEČNÁ PRÁCE]]</calculatedColumnFormula>
    </tableColumn>
    <tableColumn id="21" xr3:uid="{00000000-0010-0000-0100-000015000000}" name="BANKROTY – PRÁVNÍK 2" dataDxfId="173" totalsRowDxfId="172">
      <calculatedColumnFormula>INDEX(Parametry[],MATCH(Podrobnosti[[#This Row],[TYP PROJEKTU]],Parametry[TYP PROJEKTU],0),MATCH(Podrobnosti[[#Headers],[BANKROTY – PRÁVNÍK]],Parametry[#Headers],0))*INDEX('PARAMETRY PROJEKTU'!$B$12:$H$12,1,MATCH(Podrobnosti[[#Headers],[BANKROTY – PRÁVNÍK]],Parametry[#Headers],0))*Podrobnosti[[#This Row],[SKUTEČNÁ PRÁCE]]</calculatedColumnFormula>
    </tableColumn>
    <tableColumn id="22" xr3:uid="{00000000-0010-0000-0100-000016000000}" name="ADMINISTRATIVNÍ PRACOVNÍCI 2" dataDxfId="171" totalsRowDxfId="170">
      <calculatedColumnFormula>INDEX(Parametry[],MATCH(Podrobnosti[[#This Row],[TYP PROJEKTU]],Parametry[TYP PROJEKTU],0),MATCH(Podrobnosti[[#Headers],[ADMINISTRATIVNÍ PRACOVNÍCI]],Parametry[#Headers],0))*INDEX('PARAMETRY PROJEKTU'!$B$12:$H$12,1,MATCH(Podrobnosti[[#Headers],[ADMINISTRATIVNÍ PRACOVNÍCI]],Parametry[#Headers],0))*Podrobnosti[[#This Row],[SKUTEČNÁ PRÁCE]]</calculatedColumnFormula>
    </tableColumn>
  </tableColumns>
  <tableStyleInfo name="TableStyleMedium3" showFirstColumn="0" showLastColumn="0" showRowStripes="1" showColumnStripes="0"/>
  <extLst>
    <ext xmlns:x14="http://schemas.microsoft.com/office/spreadsheetml/2009/9/main" uri="{504A1905-F514-4f6f-8877-14C23A59335A}">
      <x14:table altTextSummary="Do této tabulky zadejte název projektu, předpokládaná data zahájení a dokončení, skutečná data zahájení a dokončení a předpokládanou a skutečnou práci. Vyberte typ projektu. Předpokládaná a skutečná doba trvání a součty se počítají automaticky."/>
    </ext>
  </extLst>
</table>
</file>

<file path=xl/theme/theme1.xml><?xml version="1.0" encoding="utf-8"?>
<a:theme xmlns:a="http://schemas.openxmlformats.org/drawingml/2006/main" name="MarketingProjectPlan">
  <a:themeElements>
    <a:clrScheme name="MarketingProjectPlan_colors">
      <a:dk1>
        <a:srgbClr val="000000"/>
      </a:dk1>
      <a:lt1>
        <a:srgbClr val="FFFFFF"/>
      </a:lt1>
      <a:dk2>
        <a:srgbClr val="636466"/>
      </a:dk2>
      <a:lt2>
        <a:srgbClr val="F2F2F2"/>
      </a:lt2>
      <a:accent1>
        <a:srgbClr val="BE870E"/>
      </a:accent1>
      <a:accent2>
        <a:srgbClr val="1A86B6"/>
      </a:accent2>
      <a:accent3>
        <a:srgbClr val="5F781B"/>
      </a:accent3>
      <a:accent4>
        <a:srgbClr val="C45808"/>
      </a:accent4>
      <a:accent5>
        <a:srgbClr val="6B3489"/>
      </a:accent5>
      <a:accent6>
        <a:srgbClr val="C2344E"/>
      </a:accent6>
      <a:hlink>
        <a:srgbClr val="3778A9"/>
      </a:hlink>
      <a:folHlink>
        <a:srgbClr val="6B3489"/>
      </a:folHlink>
    </a:clrScheme>
    <a:fontScheme name="Invoice with Sales Tax">
      <a:majorFont>
        <a:latin typeface="Tahoma"/>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71296-3C54-4D56-9C28-B4929A993E34}">
  <sheetPr>
    <tabColor theme="8"/>
  </sheetPr>
  <dimension ref="B1:B8"/>
  <sheetViews>
    <sheetView showGridLines="0" tabSelected="1" workbookViewId="0"/>
  </sheetViews>
  <sheetFormatPr defaultRowHeight="12.75" x14ac:dyDescent="0.2"/>
  <cols>
    <col min="1" max="1" width="2.7109375" customWidth="1"/>
    <col min="2" max="2" width="74.42578125" customWidth="1"/>
    <col min="3" max="3" width="2.7109375" customWidth="1"/>
  </cols>
  <sheetData>
    <row r="1" spans="2:2" ht="19.5" x14ac:dyDescent="0.25">
      <c r="B1" s="18" t="s">
        <v>0</v>
      </c>
    </row>
    <row r="3" spans="2:2" ht="30" x14ac:dyDescent="0.2">
      <c r="B3" s="19" t="s">
        <v>78</v>
      </c>
    </row>
    <row r="4" spans="2:2" ht="42" customHeight="1" x14ac:dyDescent="0.2">
      <c r="B4" s="19" t="s">
        <v>1</v>
      </c>
    </row>
    <row r="5" spans="2:2" ht="47.25" customHeight="1" x14ac:dyDescent="0.2">
      <c r="B5" s="19" t="s">
        <v>2</v>
      </c>
    </row>
    <row r="6" spans="2:2" ht="22.5" customHeight="1" x14ac:dyDescent="0.2">
      <c r="B6" s="20" t="s">
        <v>3</v>
      </c>
    </row>
    <row r="7" spans="2:2" ht="56.25" customHeight="1" x14ac:dyDescent="0.2">
      <c r="B7" s="19" t="s">
        <v>79</v>
      </c>
    </row>
    <row r="8" spans="2:2" ht="75" customHeight="1" x14ac:dyDescent="0.2">
      <c r="B8" s="19" t="s">
        <v>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pageSetUpPr autoPageBreaks="0" fitToPage="1"/>
  </sheetPr>
  <dimension ref="A1:I21"/>
  <sheetViews>
    <sheetView showGridLines="0" workbookViewId="0"/>
  </sheetViews>
  <sheetFormatPr defaultColWidth="9.140625" defaultRowHeight="14.25" x14ac:dyDescent="0.2"/>
  <cols>
    <col min="1" max="1" width="1.85546875" style="12" customWidth="1"/>
    <col min="2" max="2" width="35.7109375" style="5" customWidth="1"/>
    <col min="3" max="3" width="21.42578125" style="5" bestFit="1" customWidth="1"/>
    <col min="4" max="4" width="20.85546875" style="5" bestFit="1" customWidth="1"/>
    <col min="5" max="5" width="29.28515625" style="5" customWidth="1"/>
    <col min="6" max="6" width="33.7109375" style="5" customWidth="1"/>
    <col min="7" max="7" width="25.140625" style="5" customWidth="1"/>
    <col min="8" max="8" width="29.85546875" style="5" customWidth="1"/>
    <col min="9" max="9" width="7.85546875" style="5" bestFit="1" customWidth="1"/>
    <col min="10" max="16384" width="9.140625" style="5"/>
  </cols>
  <sheetData>
    <row r="1" spans="1:9" ht="35.450000000000003" customHeight="1" x14ac:dyDescent="0.35">
      <c r="A1" s="12" t="s">
        <v>5</v>
      </c>
      <c r="B1" s="2" t="s">
        <v>11</v>
      </c>
      <c r="C1" s="2"/>
      <c r="D1" s="2"/>
      <c r="E1" s="2"/>
      <c r="F1" s="2"/>
      <c r="G1" s="2"/>
      <c r="H1" s="2"/>
      <c r="I1" s="2"/>
    </row>
    <row r="2" spans="1:9" ht="19.5" x14ac:dyDescent="0.25">
      <c r="A2" s="12" t="s">
        <v>6</v>
      </c>
      <c r="B2" s="3" t="s">
        <v>12</v>
      </c>
      <c r="C2" s="3"/>
      <c r="D2" s="3"/>
      <c r="E2" s="3"/>
      <c r="F2" s="3"/>
      <c r="G2" s="3"/>
      <c r="H2" s="3"/>
      <c r="I2" s="3"/>
    </row>
    <row r="3" spans="1:9" ht="15" x14ac:dyDescent="0.2">
      <c r="A3" s="12" t="s">
        <v>7</v>
      </c>
      <c r="B3" s="4" t="str">
        <f>B1&amp;" – důvěrné"</f>
        <v>Název společnosti – důvěrné</v>
      </c>
      <c r="C3" s="4"/>
      <c r="D3" s="4"/>
      <c r="E3" s="4"/>
      <c r="F3" s="4"/>
      <c r="G3" s="4"/>
      <c r="H3" s="4"/>
      <c r="I3" s="4"/>
    </row>
    <row r="4" spans="1:9" ht="28.5" customHeight="1" x14ac:dyDescent="0.2">
      <c r="A4" s="12" t="s">
        <v>8</v>
      </c>
      <c r="B4" s="8" t="s">
        <v>13</v>
      </c>
    </row>
    <row r="5" spans="1:9" x14ac:dyDescent="0.2">
      <c r="A5" s="12" t="s">
        <v>9</v>
      </c>
      <c r="B5" s="10" t="s">
        <v>14</v>
      </c>
      <c r="C5" s="10" t="s">
        <v>26</v>
      </c>
      <c r="D5" s="10" t="s">
        <v>27</v>
      </c>
      <c r="E5" s="10" t="s">
        <v>29</v>
      </c>
      <c r="F5" s="10" t="s">
        <v>30</v>
      </c>
      <c r="G5" s="10" t="s">
        <v>32</v>
      </c>
      <c r="H5" s="10" t="s">
        <v>34</v>
      </c>
      <c r="I5" s="10" t="s">
        <v>35</v>
      </c>
    </row>
    <row r="6" spans="1:9" x14ac:dyDescent="0.2">
      <c r="B6" s="5" t="s">
        <v>15</v>
      </c>
      <c r="C6" s="6">
        <v>0.1</v>
      </c>
      <c r="D6" s="6">
        <v>0.4</v>
      </c>
      <c r="E6" s="6">
        <v>0</v>
      </c>
      <c r="F6" s="6">
        <v>0</v>
      </c>
      <c r="G6" s="6">
        <v>0</v>
      </c>
      <c r="H6" s="6">
        <v>0.5</v>
      </c>
      <c r="I6" s="7">
        <f>SUM(Parametry[[#This Row],[GENERÁLNÍ PARTNER]:[ADMINISTRATIVNÍ PRACOVNÍCI]])</f>
        <v>1</v>
      </c>
    </row>
    <row r="7" spans="1:9" x14ac:dyDescent="0.2">
      <c r="B7" s="5" t="s">
        <v>16</v>
      </c>
      <c r="C7" s="6">
        <v>0.1</v>
      </c>
      <c r="D7" s="6">
        <v>0.4</v>
      </c>
      <c r="E7" s="6">
        <v>0</v>
      </c>
      <c r="F7" s="6">
        <v>0.1</v>
      </c>
      <c r="G7" s="6">
        <v>0</v>
      </c>
      <c r="H7" s="6">
        <v>0.4</v>
      </c>
      <c r="I7" s="7">
        <f>SUM(Parametry[[#This Row],[GENERÁLNÍ PARTNER]:[ADMINISTRATIVNÍ PRACOVNÍCI]])</f>
        <v>1</v>
      </c>
    </row>
    <row r="8" spans="1:9" x14ac:dyDescent="0.2">
      <c r="B8" s="5" t="s">
        <v>17</v>
      </c>
      <c r="C8" s="6">
        <v>0.2</v>
      </c>
      <c r="D8" s="6">
        <v>0</v>
      </c>
      <c r="E8" s="6">
        <v>0.5</v>
      </c>
      <c r="F8" s="6">
        <v>0</v>
      </c>
      <c r="G8" s="6">
        <v>0</v>
      </c>
      <c r="H8" s="6">
        <v>0.3</v>
      </c>
      <c r="I8" s="7">
        <f>SUM(Parametry[[#This Row],[GENERÁLNÍ PARTNER]:[ADMINISTRATIVNÍ PRACOVNÍCI]])</f>
        <v>1</v>
      </c>
    </row>
    <row r="9" spans="1:9" x14ac:dyDescent="0.2">
      <c r="B9" s="5" t="s">
        <v>18</v>
      </c>
      <c r="C9" s="6">
        <v>0.1</v>
      </c>
      <c r="D9" s="6">
        <v>0</v>
      </c>
      <c r="E9" s="6">
        <v>0</v>
      </c>
      <c r="F9" s="6">
        <v>0.6</v>
      </c>
      <c r="G9" s="6">
        <v>0</v>
      </c>
      <c r="H9" s="6">
        <v>0.3</v>
      </c>
      <c r="I9" s="7">
        <f>SUM(Parametry[[#This Row],[GENERÁLNÍ PARTNER]:[ADMINISTRATIVNÍ PRACOVNÍCI]])</f>
        <v>1</v>
      </c>
    </row>
    <row r="10" spans="1:9" x14ac:dyDescent="0.2">
      <c r="B10" s="5" t="s">
        <v>19</v>
      </c>
      <c r="C10" s="6">
        <v>0.2</v>
      </c>
      <c r="D10" s="6">
        <v>0.1</v>
      </c>
      <c r="E10" s="6">
        <v>0.4</v>
      </c>
      <c r="F10" s="6">
        <v>0</v>
      </c>
      <c r="G10" s="6">
        <v>0</v>
      </c>
      <c r="H10" s="6">
        <v>0.3</v>
      </c>
      <c r="I10" s="7">
        <f>SUM(Parametry[[#This Row],[GENERÁLNÍ PARTNER]:[ADMINISTRATIVNÍ PRACOVNÍCI]])</f>
        <v>1</v>
      </c>
    </row>
    <row r="11" spans="1:9" x14ac:dyDescent="0.2">
      <c r="B11" s="5" t="s">
        <v>20</v>
      </c>
      <c r="C11" s="6">
        <v>0.1</v>
      </c>
      <c r="D11" s="6">
        <v>0.2</v>
      </c>
      <c r="E11" s="6">
        <v>0</v>
      </c>
      <c r="F11" s="6">
        <v>0</v>
      </c>
      <c r="G11" s="6">
        <v>0.4</v>
      </c>
      <c r="H11" s="6">
        <v>0.3</v>
      </c>
      <c r="I11" s="7">
        <f>SUM(Parametry[[#This Row],[GENERÁLNÍ PARTNER]:[ADMINISTRATIVNÍ PRACOVNÍCI]])</f>
        <v>1</v>
      </c>
    </row>
    <row r="12" spans="1:9" ht="15" x14ac:dyDescent="0.2">
      <c r="A12" s="21" t="s">
        <v>10</v>
      </c>
      <c r="B12" s="5" t="s">
        <v>21</v>
      </c>
      <c r="C12" s="23">
        <v>350</v>
      </c>
      <c r="D12" s="23">
        <v>250</v>
      </c>
      <c r="E12" s="23">
        <v>300</v>
      </c>
      <c r="F12" s="23">
        <v>275</v>
      </c>
      <c r="G12" s="23">
        <v>225</v>
      </c>
      <c r="H12" s="23">
        <v>125</v>
      </c>
      <c r="I12" s="6"/>
    </row>
    <row r="14" spans="1:9" x14ac:dyDescent="0.2">
      <c r="A14" s="12" t="s">
        <v>80</v>
      </c>
      <c r="B14" s="33"/>
      <c r="C14" s="33"/>
      <c r="D14" s="33"/>
      <c r="E14" s="33"/>
      <c r="F14" s="33"/>
      <c r="G14" s="33"/>
      <c r="H14" s="33"/>
      <c r="I14" s="33"/>
    </row>
    <row r="15" spans="1:9" x14ac:dyDescent="0.2">
      <c r="B15" s="12"/>
      <c r="C15" s="12" t="s">
        <v>26</v>
      </c>
      <c r="D15" s="12" t="s">
        <v>28</v>
      </c>
      <c r="E15" s="12" t="s">
        <v>29</v>
      </c>
      <c r="F15" s="12" t="s">
        <v>31</v>
      </c>
      <c r="G15" s="12" t="s">
        <v>33</v>
      </c>
      <c r="H15" s="12" t="s">
        <v>34</v>
      </c>
      <c r="I15" s="12"/>
    </row>
    <row r="16" spans="1:9" x14ac:dyDescent="0.2">
      <c r="B16" s="12" t="s">
        <v>22</v>
      </c>
      <c r="C16" s="34">
        <f>SUBTOTAL(109,Podrobnosti[GENERÁLNÍ PARTNER])</f>
        <v>78750</v>
      </c>
      <c r="D16" s="34">
        <f>SUBTOTAL(109,Podrobnosti[OBCHODNÍ PRÁVNÍK])</f>
        <v>66250</v>
      </c>
      <c r="E16" s="34">
        <f>SUBTOTAL(109,Podrobnosti[PRÁVNÍ PORADCE OBHAJOBY])</f>
        <v>105000</v>
      </c>
      <c r="F16" s="34">
        <f>SUBTOTAL(109,Podrobnosti[DUŠEVNÍ VLASTNICTVÍ – PRÁVNÍK])</f>
        <v>35750</v>
      </c>
      <c r="G16" s="34">
        <f>SUBTOTAL(109,Podrobnosti[BANKROTY – PRÁVNÍK])</f>
        <v>0</v>
      </c>
      <c r="H16" s="34">
        <f>SUBTOTAL(109,Podrobnosti[ADMINISTRATIVNÍ PRACOVNÍCI])</f>
        <v>66250</v>
      </c>
      <c r="I16" s="12"/>
    </row>
    <row r="17" spans="2:9" x14ac:dyDescent="0.2">
      <c r="B17" s="12" t="s">
        <v>23</v>
      </c>
      <c r="C17" s="34">
        <f>SUBTOTAL(109,Podrobnosti[GENERÁLNÍ PARTNER 2])</f>
        <v>79275</v>
      </c>
      <c r="D17" s="34">
        <f>SUBTOTAL(109,Podrobnosti[OBCHODNÍ PRÁVNÍK 2])</f>
        <v>67375</v>
      </c>
      <c r="E17" s="34">
        <f>SUBTOTAL(109,Podrobnosti[PRÁVNÍ PORADCE OBHAJOBY 2])</f>
        <v>105600</v>
      </c>
      <c r="F17" s="34">
        <f>SUBTOTAL(109,Podrobnosti[DUŠEVNÍ VLASTNICTVÍ – PRÁVNÍK 2])</f>
        <v>34650</v>
      </c>
      <c r="G17" s="34">
        <f>SUBTOTAL(109,Podrobnosti[BANKROTY – PRÁVNÍK 2])</f>
        <v>0</v>
      </c>
      <c r="H17" s="34">
        <f>SUBTOTAL(109,Podrobnosti[ADMINISTRATIVNÍ PRACOVNÍCI 2])</f>
        <v>67000</v>
      </c>
      <c r="I17" s="12"/>
    </row>
    <row r="18" spans="2:9" x14ac:dyDescent="0.2">
      <c r="B18" s="12" t="s">
        <v>24</v>
      </c>
      <c r="C18" s="13">
        <f>C16/$C$12</f>
        <v>225</v>
      </c>
      <c r="D18" s="13">
        <f t="shared" ref="D18:H18" si="0">D16/$C$12</f>
        <v>189.28571428571428</v>
      </c>
      <c r="E18" s="13">
        <f t="shared" si="0"/>
        <v>300</v>
      </c>
      <c r="F18" s="13">
        <f t="shared" si="0"/>
        <v>102.14285714285714</v>
      </c>
      <c r="G18" s="13">
        <f t="shared" si="0"/>
        <v>0</v>
      </c>
      <c r="H18" s="13">
        <f t="shared" si="0"/>
        <v>189.28571428571428</v>
      </c>
      <c r="I18" s="12"/>
    </row>
    <row r="19" spans="2:9" x14ac:dyDescent="0.2">
      <c r="B19" s="12" t="s">
        <v>25</v>
      </c>
      <c r="C19" s="13">
        <f>C17/$C$12</f>
        <v>226.5</v>
      </c>
      <c r="D19" s="13">
        <f>D17/$C$12</f>
        <v>192.5</v>
      </c>
      <c r="E19" s="13">
        <f>E17/$C$12</f>
        <v>301.71428571428572</v>
      </c>
      <c r="F19" s="13">
        <f>F17/$C$12</f>
        <v>99</v>
      </c>
      <c r="G19" s="13">
        <f>G17/$C$12</f>
        <v>0</v>
      </c>
      <c r="H19" s="13">
        <f>H17/$C$12</f>
        <v>191.42857142857142</v>
      </c>
      <c r="I19" s="12"/>
    </row>
    <row r="20" spans="2:9" x14ac:dyDescent="0.2">
      <c r="B20" s="12"/>
      <c r="C20" s="12"/>
      <c r="D20" s="12"/>
      <c r="E20" s="12"/>
      <c r="F20" s="12"/>
      <c r="G20" s="12"/>
      <c r="H20" s="12"/>
      <c r="I20" s="12"/>
    </row>
    <row r="21" spans="2:9" x14ac:dyDescent="0.2">
      <c r="B21" s="14"/>
      <c r="C21" s="14"/>
      <c r="D21" s="14"/>
      <c r="E21" s="14"/>
      <c r="F21" s="14"/>
      <c r="G21" s="14"/>
      <c r="H21" s="14"/>
      <c r="I21" s="14"/>
    </row>
  </sheetData>
  <printOptions horizontalCentered="1"/>
  <pageMargins left="0.4" right="0.4" top="0.4" bottom="0.4" header="0.3" footer="0.3"/>
  <pageSetup paperSize="9" orientation="landscape" horizontalDpi="4294967293" verticalDpi="4294967295"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tint="-0.249977111117893"/>
    <pageSetUpPr fitToPage="1"/>
  </sheetPr>
  <dimension ref="A1:AC10"/>
  <sheetViews>
    <sheetView showGridLines="0" workbookViewId="0"/>
  </sheetViews>
  <sheetFormatPr defaultColWidth="9.140625" defaultRowHeight="14.25" x14ac:dyDescent="0.2"/>
  <cols>
    <col min="1" max="1" width="1.85546875" style="12" customWidth="1"/>
    <col min="2" max="2" width="25.5703125" style="1" customWidth="1"/>
    <col min="3" max="3" width="29.42578125" style="1" bestFit="1" customWidth="1"/>
    <col min="4" max="5" width="16.7109375" style="1" customWidth="1"/>
    <col min="6" max="7" width="11.85546875" style="1" customWidth="1"/>
    <col min="8" max="8" width="16.85546875" style="1" customWidth="1"/>
    <col min="9" max="9" width="10.85546875" style="1" customWidth="1"/>
    <col min="10" max="10" width="17" style="1" customWidth="1"/>
    <col min="11" max="11" width="10.28515625" style="1" bestFit="1" customWidth="1"/>
    <col min="12" max="12" width="11.85546875" style="1" hidden="1" customWidth="1"/>
    <col min="13" max="13" width="10.85546875" style="1" hidden="1" customWidth="1"/>
    <col min="14" max="14" width="10.28515625" style="1" hidden="1" customWidth="1"/>
    <col min="15" max="15" width="22.28515625" style="1" hidden="1" customWidth="1"/>
    <col min="16" max="16" width="13.140625" style="1" hidden="1" customWidth="1"/>
    <col min="17" max="17" width="18" style="1" hidden="1" customWidth="1"/>
    <col min="18" max="18" width="12.28515625" style="1" hidden="1" customWidth="1"/>
    <col min="19" max="19" width="11.85546875" style="1" hidden="1" customWidth="1"/>
    <col min="20" max="20" width="12.5703125" style="1" hidden="1" customWidth="1"/>
    <col min="21" max="21" width="15.7109375" style="1" hidden="1" customWidth="1"/>
    <col min="22" max="22" width="13.28515625" style="1" hidden="1" customWidth="1"/>
    <col min="23" max="23" width="18.42578125" style="1" hidden="1" customWidth="1"/>
    <col min="24" max="24" width="2.7109375" style="1" customWidth="1"/>
    <col min="25" max="16384" width="9.140625" style="1"/>
  </cols>
  <sheetData>
    <row r="1" spans="1:29" ht="35.450000000000003" customHeight="1" x14ac:dyDescent="0.35">
      <c r="A1" s="12" t="s">
        <v>36</v>
      </c>
      <c r="B1" s="2" t="str">
        <f>'PARAMETRY PROJEKTU'!B1</f>
        <v>Název společnosti</v>
      </c>
      <c r="C1" s="2"/>
      <c r="D1" s="2"/>
      <c r="E1" s="2"/>
      <c r="F1" s="2"/>
      <c r="G1" s="2"/>
      <c r="H1" s="2"/>
      <c r="I1" s="2"/>
      <c r="J1" s="2"/>
      <c r="K1" s="2"/>
    </row>
    <row r="2" spans="1:29" ht="19.5" x14ac:dyDescent="0.25">
      <c r="A2" s="12" t="s">
        <v>37</v>
      </c>
      <c r="B2" s="3" t="str">
        <f>'PARAMETRY PROJEKTU'!B2</f>
        <v>Plánování projektu pro advokátní kanceláře</v>
      </c>
      <c r="C2" s="3"/>
      <c r="D2" s="3"/>
      <c r="E2" s="3"/>
      <c r="F2" s="3"/>
      <c r="G2" s="3"/>
      <c r="H2" s="3"/>
      <c r="I2" s="3"/>
      <c r="J2" s="3"/>
      <c r="K2" s="3"/>
      <c r="Y2" s="26" t="s">
        <v>58</v>
      </c>
      <c r="Z2" s="27"/>
      <c r="AA2" s="27"/>
      <c r="AB2" s="27"/>
      <c r="AC2" s="27"/>
    </row>
    <row r="3" spans="1:29" s="17" customFormat="1" ht="29.25" customHeight="1" x14ac:dyDescent="0.2">
      <c r="A3" s="21" t="s">
        <v>7</v>
      </c>
      <c r="B3" s="16" t="str">
        <f>'PARAMETRY PROJEKTU'!B3</f>
        <v>Název společnosti – důvěrné</v>
      </c>
      <c r="C3" s="16"/>
      <c r="D3" s="16"/>
      <c r="E3" s="16"/>
      <c r="F3" s="16"/>
      <c r="G3" s="16"/>
      <c r="H3" s="16"/>
      <c r="I3" s="16"/>
      <c r="J3" s="16"/>
      <c r="K3" s="16"/>
      <c r="Y3" s="27"/>
      <c r="Z3" s="27"/>
      <c r="AA3" s="27"/>
      <c r="AB3" s="27"/>
      <c r="AC3" s="27"/>
    </row>
    <row r="4" spans="1:29" ht="41.1" customHeight="1" x14ac:dyDescent="0.2">
      <c r="A4" s="21" t="s">
        <v>81</v>
      </c>
      <c r="B4" s="15" t="s">
        <v>38</v>
      </c>
      <c r="C4" s="15" t="s">
        <v>14</v>
      </c>
      <c r="D4" s="15" t="s">
        <v>44</v>
      </c>
      <c r="E4" s="15" t="s">
        <v>45</v>
      </c>
      <c r="F4" s="15" t="s">
        <v>46</v>
      </c>
      <c r="G4" s="15" t="s">
        <v>47</v>
      </c>
      <c r="H4" s="15" t="s">
        <v>48</v>
      </c>
      <c r="I4" s="15" t="s">
        <v>49</v>
      </c>
      <c r="J4" s="15" t="s">
        <v>50</v>
      </c>
      <c r="K4" s="15" t="s">
        <v>51</v>
      </c>
      <c r="L4" s="15" t="s">
        <v>26</v>
      </c>
      <c r="M4" s="15" t="s">
        <v>27</v>
      </c>
      <c r="N4" s="15" t="s">
        <v>29</v>
      </c>
      <c r="O4" s="15" t="s">
        <v>30</v>
      </c>
      <c r="P4" s="15" t="s">
        <v>32</v>
      </c>
      <c r="Q4" s="15" t="s">
        <v>34</v>
      </c>
      <c r="R4" s="15" t="s">
        <v>52</v>
      </c>
      <c r="S4" s="15" t="s">
        <v>53</v>
      </c>
      <c r="T4" s="15" t="s">
        <v>54</v>
      </c>
      <c r="U4" s="15" t="s">
        <v>55</v>
      </c>
      <c r="V4" s="15" t="s">
        <v>56</v>
      </c>
      <c r="W4" s="15" t="s">
        <v>57</v>
      </c>
      <c r="Y4" s="27"/>
      <c r="Z4" s="27"/>
      <c r="AA4" s="27"/>
      <c r="AB4" s="27"/>
      <c r="AC4" s="27"/>
    </row>
    <row r="5" spans="1:29" x14ac:dyDescent="0.2">
      <c r="B5" t="s">
        <v>39</v>
      </c>
      <c r="C5" t="s">
        <v>15</v>
      </c>
      <c r="D5" s="9">
        <f ca="1">TODAY()</f>
        <v>43511</v>
      </c>
      <c r="E5" s="9">
        <f ca="1">TODAY()+60</f>
        <v>43571</v>
      </c>
      <c r="F5" s="9">
        <f ca="1">TODAY()+10</f>
        <v>43521</v>
      </c>
      <c r="G5" s="9">
        <f ca="1">TODAY()+65</f>
        <v>43576</v>
      </c>
      <c r="H5">
        <v>200</v>
      </c>
      <c r="I5">
        <v>220</v>
      </c>
      <c r="J5">
        <f ca="1">DAYS360(Podrobnosti[[#This Row],[PŘEDPOKLÁDANÉ ZAHÁJENÍ]],Podrobnosti[[#This Row],[PŘEDPOKLÁDANÉ DOKONČENÍ]],FALSE)</f>
        <v>61</v>
      </c>
      <c r="K5">
        <f ca="1">DAYS360(Podrobnosti[[#This Row],[SKUTEČNÉ ZAHÁJENÍ]],Podrobnosti[[#This Row],[SKUTEČNÉ DOKONČENÍ]],FALSE)</f>
        <v>56</v>
      </c>
      <c r="L5" s="24">
        <f>INDEX(Parametry[],MATCH(Podrobnosti[[#This Row],[TYP PROJEKTU]],Parametry[TYP PROJEKTU],0),MATCH(Podrobnosti[[#Headers],[GENERÁLNÍ PARTNER]],Parametry[#Headers],0))*INDEX('PARAMETRY PROJEKTU'!$B$12:$H$12,1,MATCH(Podrobnosti[[#Headers],[GENERÁLNÍ PARTNER]],Parametry[#Headers],0))*Podrobnosti[[#This Row],[PŘEDPOKLÁDANÁ PRÁCE]]</f>
        <v>7000</v>
      </c>
      <c r="M5" s="24">
        <f>INDEX(Parametry[],MATCH(Podrobnosti[[#This Row],[TYP PROJEKTU]],Parametry[TYP PROJEKTU],0),MATCH(Podrobnosti[[#Headers],[OBCHODNÍ PRÁVNÍK]],Parametry[#Headers],0))*INDEX('PARAMETRY PROJEKTU'!$B$12:$H$12,1,MATCH(Podrobnosti[[#Headers],[OBCHODNÍ PRÁVNÍK]],Parametry[#Headers],0))*Podrobnosti[[#This Row],[PŘEDPOKLÁDANÁ PRÁCE]]</f>
        <v>20000</v>
      </c>
      <c r="N5" s="24">
        <f>INDEX(Parametry[],MATCH(Podrobnosti[[#This Row],[TYP PROJEKTU]],Parametry[TYP PROJEKTU],0),MATCH(Podrobnosti[[#Headers],[PRÁVNÍ PORADCE OBHAJOBY]],Parametry[#Headers],0))*INDEX('PARAMETRY PROJEKTU'!$B$12:$H$12,1,MATCH(Podrobnosti[[#Headers],[PRÁVNÍ PORADCE OBHAJOBY]],Parametry[#Headers],0))*Podrobnosti[[#This Row],[PŘEDPOKLÁDANÁ PRÁCE]]</f>
        <v>0</v>
      </c>
      <c r="O5" s="24">
        <f>INDEX(Parametry[],MATCH(Podrobnosti[[#This Row],[TYP PROJEKTU]],Parametry[TYP PROJEKTU],0),MATCH(Podrobnosti[[#Headers],[DUŠEVNÍ VLASTNICTVÍ – PRÁVNÍK]],Parametry[#Headers],0))*INDEX('PARAMETRY PROJEKTU'!$B$12:$H$12,1,MATCH(Podrobnosti[[#Headers],[DUŠEVNÍ VLASTNICTVÍ – PRÁVNÍK]],Parametry[#Headers],0))*Podrobnosti[[#This Row],[PŘEDPOKLÁDANÁ PRÁCE]]</f>
        <v>0</v>
      </c>
      <c r="P5" s="24">
        <f>INDEX(Parametry[],MATCH(Podrobnosti[[#This Row],[TYP PROJEKTU]],Parametry[TYP PROJEKTU],0),MATCH(Podrobnosti[[#Headers],[BANKROTY – PRÁVNÍK]],Parametry[#Headers],0))*INDEX('PARAMETRY PROJEKTU'!$B$12:$H$12,1,MATCH(Podrobnosti[[#Headers],[BANKROTY – PRÁVNÍK]],Parametry[#Headers],0))*Podrobnosti[[#This Row],[PŘEDPOKLÁDANÁ PRÁCE]]</f>
        <v>0</v>
      </c>
      <c r="Q5" s="24">
        <f>INDEX(Parametry[],MATCH(Podrobnosti[[#This Row],[TYP PROJEKTU]],Parametry[TYP PROJEKTU],0),MATCH(Podrobnosti[[#Headers],[ADMINISTRATIVNÍ PRACOVNÍCI]],Parametry[#Headers],0))*INDEX('PARAMETRY PROJEKTU'!$B$12:$H$12,1,MATCH(Podrobnosti[[#Headers],[ADMINISTRATIVNÍ PRACOVNÍCI]],Parametry[#Headers],0))*Podrobnosti[[#This Row],[PŘEDPOKLÁDANÁ PRÁCE]]</f>
        <v>12500</v>
      </c>
      <c r="R5" s="24">
        <f>INDEX(Parametry[],MATCH(Podrobnosti[[#This Row],[TYP PROJEKTU]],Parametry[TYP PROJEKTU],0),MATCH(Podrobnosti[[#Headers],[GENERÁLNÍ PARTNER]],Parametry[#Headers],0))*INDEX('PARAMETRY PROJEKTU'!$B$12:$H$12,1,MATCH(Podrobnosti[[#Headers],[GENERÁLNÍ PARTNER]],Parametry[#Headers],0))*Podrobnosti[[#This Row],[SKUTEČNÁ PRÁCE]]</f>
        <v>7700</v>
      </c>
      <c r="S5" s="24">
        <f>INDEX(Parametry[],MATCH(Podrobnosti[[#This Row],[TYP PROJEKTU]],Parametry[TYP PROJEKTU],0),MATCH(Podrobnosti[[#Headers],[OBCHODNÍ PRÁVNÍK]],Parametry[#Headers],0))*INDEX('PARAMETRY PROJEKTU'!$B$12:$H$12,1,MATCH(Podrobnosti[[#Headers],[OBCHODNÍ PRÁVNÍK]],Parametry[#Headers],0))*Podrobnosti[[#This Row],[SKUTEČNÁ PRÁCE]]</f>
        <v>22000</v>
      </c>
      <c r="T5" s="24">
        <f>INDEX(Parametry[],MATCH(Podrobnosti[[#This Row],[TYP PROJEKTU]],Parametry[TYP PROJEKTU],0),MATCH(Podrobnosti[[#Headers],[PRÁVNÍ PORADCE OBHAJOBY]],Parametry[#Headers],0))*INDEX('PARAMETRY PROJEKTU'!$B$12:$H$12,1,MATCH(Podrobnosti[[#Headers],[PRÁVNÍ PORADCE OBHAJOBY]],Parametry[#Headers],0))*Podrobnosti[[#This Row],[SKUTEČNÁ PRÁCE]]</f>
        <v>0</v>
      </c>
      <c r="U5" s="24">
        <f>INDEX(Parametry[],MATCH(Podrobnosti[[#This Row],[TYP PROJEKTU]],Parametry[TYP PROJEKTU],0),MATCH(Podrobnosti[[#Headers],[DUŠEVNÍ VLASTNICTVÍ – PRÁVNÍK]],Parametry[#Headers],0))*INDEX('PARAMETRY PROJEKTU'!$B$12:$H$12,1,MATCH(Podrobnosti[[#Headers],[DUŠEVNÍ VLASTNICTVÍ – PRÁVNÍK]],Parametry[#Headers],0))*Podrobnosti[[#This Row],[SKUTEČNÁ PRÁCE]]</f>
        <v>0</v>
      </c>
      <c r="V5" s="24">
        <f>INDEX(Parametry[],MATCH(Podrobnosti[[#This Row],[TYP PROJEKTU]],Parametry[TYP PROJEKTU],0),MATCH(Podrobnosti[[#Headers],[BANKROTY – PRÁVNÍK]],Parametry[#Headers],0))*INDEX('PARAMETRY PROJEKTU'!$B$12:$H$12,1,MATCH(Podrobnosti[[#Headers],[BANKROTY – PRÁVNÍK]],Parametry[#Headers],0))*Podrobnosti[[#This Row],[SKUTEČNÁ PRÁCE]]</f>
        <v>0</v>
      </c>
      <c r="W5" s="24">
        <f>INDEX(Parametry[],MATCH(Podrobnosti[[#This Row],[TYP PROJEKTU]],Parametry[TYP PROJEKTU],0),MATCH(Podrobnosti[[#Headers],[ADMINISTRATIVNÍ PRACOVNÍCI]],Parametry[#Headers],0))*INDEX('PARAMETRY PROJEKTU'!$B$12:$H$12,1,MATCH(Podrobnosti[[#Headers],[ADMINISTRATIVNÍ PRACOVNÍCI]],Parametry[#Headers],0))*Podrobnosti[[#This Row],[SKUTEČNÁ PRÁCE]]</f>
        <v>13750</v>
      </c>
      <c r="Y5" s="27"/>
      <c r="Z5" s="27"/>
      <c r="AA5" s="27"/>
      <c r="AB5" s="27"/>
      <c r="AC5" s="27"/>
    </row>
    <row r="6" spans="1:29" x14ac:dyDescent="0.2">
      <c r="B6" t="s">
        <v>40</v>
      </c>
      <c r="C6" t="s">
        <v>16</v>
      </c>
      <c r="D6" s="9">
        <f ca="1">TODAY()+30</f>
        <v>43541</v>
      </c>
      <c r="E6" s="9">
        <f ca="1">TODAY()+100</f>
        <v>43611</v>
      </c>
      <c r="F6" s="9">
        <f ca="1">TODAY()+40</f>
        <v>43551</v>
      </c>
      <c r="G6" s="9">
        <f ca="1">TODAY()+110</f>
        <v>43621</v>
      </c>
      <c r="H6">
        <v>400</v>
      </c>
      <c r="I6">
        <v>390</v>
      </c>
      <c r="J6">
        <f ca="1">DAYS360(Podrobnosti[[#This Row],[PŘEDPOKLÁDANÉ ZAHÁJENÍ]],Podrobnosti[[#This Row],[PŘEDPOKLÁDANÉ DOKONČENÍ]],FALSE)</f>
        <v>69</v>
      </c>
      <c r="K6">
        <f ca="1">DAYS360(Podrobnosti[[#This Row],[SKUTEČNÉ ZAHÁJENÍ]],Podrobnosti[[#This Row],[SKUTEČNÉ DOKONČENÍ]],FALSE)</f>
        <v>68</v>
      </c>
      <c r="L6" s="24">
        <f>INDEX(Parametry[],MATCH(Podrobnosti[[#This Row],[TYP PROJEKTU]],Parametry[TYP PROJEKTU],0),MATCH(Podrobnosti[[#Headers],[GENERÁLNÍ PARTNER]],Parametry[#Headers],0))*INDEX('PARAMETRY PROJEKTU'!$B$12:$H$12,1,MATCH(Podrobnosti[[#Headers],[GENERÁLNÍ PARTNER]],Parametry[#Headers],0))*Podrobnosti[[#This Row],[PŘEDPOKLÁDANÁ PRÁCE]]</f>
        <v>14000</v>
      </c>
      <c r="M6" s="24">
        <f>INDEX(Parametry[],MATCH(Podrobnosti[[#This Row],[TYP PROJEKTU]],Parametry[TYP PROJEKTU],0),MATCH(Podrobnosti[[#Headers],[OBCHODNÍ PRÁVNÍK]],Parametry[#Headers],0))*INDEX('PARAMETRY PROJEKTU'!$B$12:$H$12,1,MATCH(Podrobnosti[[#Headers],[OBCHODNÍ PRÁVNÍK]],Parametry[#Headers],0))*Podrobnosti[[#This Row],[PŘEDPOKLÁDANÁ PRÁCE]]</f>
        <v>40000</v>
      </c>
      <c r="N6" s="24">
        <f>INDEX(Parametry[],MATCH(Podrobnosti[[#This Row],[TYP PROJEKTU]],Parametry[TYP PROJEKTU],0),MATCH(Podrobnosti[[#Headers],[PRÁVNÍ PORADCE OBHAJOBY]],Parametry[#Headers],0))*INDEX('PARAMETRY PROJEKTU'!$B$12:$H$12,1,MATCH(Podrobnosti[[#Headers],[PRÁVNÍ PORADCE OBHAJOBY]],Parametry[#Headers],0))*Podrobnosti[[#This Row],[PŘEDPOKLÁDANÁ PRÁCE]]</f>
        <v>0</v>
      </c>
      <c r="O6" s="24">
        <f>INDEX(Parametry[],MATCH(Podrobnosti[[#This Row],[TYP PROJEKTU]],Parametry[TYP PROJEKTU],0),MATCH(Podrobnosti[[#Headers],[DUŠEVNÍ VLASTNICTVÍ – PRÁVNÍK]],Parametry[#Headers],0))*INDEX('PARAMETRY PROJEKTU'!$B$12:$H$12,1,MATCH(Podrobnosti[[#Headers],[DUŠEVNÍ VLASTNICTVÍ – PRÁVNÍK]],Parametry[#Headers],0))*Podrobnosti[[#This Row],[PŘEDPOKLÁDANÁ PRÁCE]]</f>
        <v>11000</v>
      </c>
      <c r="P6" s="24">
        <f>INDEX(Parametry[],MATCH(Podrobnosti[[#This Row],[TYP PROJEKTU]],Parametry[TYP PROJEKTU],0),MATCH(Podrobnosti[[#Headers],[BANKROTY – PRÁVNÍK]],Parametry[#Headers],0))*INDEX('PARAMETRY PROJEKTU'!$B$12:$H$12,1,MATCH(Podrobnosti[[#Headers],[BANKROTY – PRÁVNÍK]],Parametry[#Headers],0))*Podrobnosti[[#This Row],[PŘEDPOKLÁDANÁ PRÁCE]]</f>
        <v>0</v>
      </c>
      <c r="Q6" s="24">
        <f>INDEX(Parametry[],MATCH(Podrobnosti[[#This Row],[TYP PROJEKTU]],Parametry[TYP PROJEKTU],0),MATCH(Podrobnosti[[#Headers],[ADMINISTRATIVNÍ PRACOVNÍCI]],Parametry[#Headers],0))*INDEX('PARAMETRY PROJEKTU'!$B$12:$H$12,1,MATCH(Podrobnosti[[#Headers],[ADMINISTRATIVNÍ PRACOVNÍCI]],Parametry[#Headers],0))*Podrobnosti[[#This Row],[PŘEDPOKLÁDANÁ PRÁCE]]</f>
        <v>20000</v>
      </c>
      <c r="R6" s="24">
        <f>INDEX(Parametry[],MATCH(Podrobnosti[[#This Row],[TYP PROJEKTU]],Parametry[TYP PROJEKTU],0),MATCH(Podrobnosti[[#Headers],[GENERÁLNÍ PARTNER]],Parametry[#Headers],0))*INDEX('PARAMETRY PROJEKTU'!$B$12:$H$12,1,MATCH(Podrobnosti[[#Headers],[GENERÁLNÍ PARTNER]],Parametry[#Headers],0))*Podrobnosti[[#This Row],[SKUTEČNÁ PRÁCE]]</f>
        <v>13650</v>
      </c>
      <c r="S6" s="24">
        <f>INDEX(Parametry[],MATCH(Podrobnosti[[#This Row],[TYP PROJEKTU]],Parametry[TYP PROJEKTU],0),MATCH(Podrobnosti[[#Headers],[OBCHODNÍ PRÁVNÍK]],Parametry[#Headers],0))*INDEX('PARAMETRY PROJEKTU'!$B$12:$H$12,1,MATCH(Podrobnosti[[#Headers],[OBCHODNÍ PRÁVNÍK]],Parametry[#Headers],0))*Podrobnosti[[#This Row],[SKUTEČNÁ PRÁCE]]</f>
        <v>39000</v>
      </c>
      <c r="T6" s="24">
        <f>INDEX(Parametry[],MATCH(Podrobnosti[[#This Row],[TYP PROJEKTU]],Parametry[TYP PROJEKTU],0),MATCH(Podrobnosti[[#Headers],[PRÁVNÍ PORADCE OBHAJOBY]],Parametry[#Headers],0))*INDEX('PARAMETRY PROJEKTU'!$B$12:$H$12,1,MATCH(Podrobnosti[[#Headers],[PRÁVNÍ PORADCE OBHAJOBY]],Parametry[#Headers],0))*Podrobnosti[[#This Row],[SKUTEČNÁ PRÁCE]]</f>
        <v>0</v>
      </c>
      <c r="U6" s="24">
        <f>INDEX(Parametry[],MATCH(Podrobnosti[[#This Row],[TYP PROJEKTU]],Parametry[TYP PROJEKTU],0),MATCH(Podrobnosti[[#Headers],[DUŠEVNÍ VLASTNICTVÍ – PRÁVNÍK]],Parametry[#Headers],0))*INDEX('PARAMETRY PROJEKTU'!$B$12:$H$12,1,MATCH(Podrobnosti[[#Headers],[DUŠEVNÍ VLASTNICTVÍ – PRÁVNÍK]],Parametry[#Headers],0))*Podrobnosti[[#This Row],[SKUTEČNÁ PRÁCE]]</f>
        <v>10725</v>
      </c>
      <c r="V6" s="24">
        <f>INDEX(Parametry[],MATCH(Podrobnosti[[#This Row],[TYP PROJEKTU]],Parametry[TYP PROJEKTU],0),MATCH(Podrobnosti[[#Headers],[BANKROTY – PRÁVNÍK]],Parametry[#Headers],0))*INDEX('PARAMETRY PROJEKTU'!$B$12:$H$12,1,MATCH(Podrobnosti[[#Headers],[BANKROTY – PRÁVNÍK]],Parametry[#Headers],0))*Podrobnosti[[#This Row],[SKUTEČNÁ PRÁCE]]</f>
        <v>0</v>
      </c>
      <c r="W6" s="24">
        <f>INDEX(Parametry[],MATCH(Podrobnosti[[#This Row],[TYP PROJEKTU]],Parametry[TYP PROJEKTU],0),MATCH(Podrobnosti[[#Headers],[ADMINISTRATIVNÍ PRACOVNÍCI]],Parametry[#Headers],0))*INDEX('PARAMETRY PROJEKTU'!$B$12:$H$12,1,MATCH(Podrobnosti[[#Headers],[ADMINISTRATIVNÍ PRACOVNÍCI]],Parametry[#Headers],0))*Podrobnosti[[#This Row],[SKUTEČNÁ PRÁCE]]</f>
        <v>19500</v>
      </c>
      <c r="Y6" s="27"/>
      <c r="Z6" s="27"/>
      <c r="AA6" s="27"/>
      <c r="AB6" s="27"/>
      <c r="AC6" s="27"/>
    </row>
    <row r="7" spans="1:29" x14ac:dyDescent="0.2">
      <c r="B7" t="s">
        <v>41</v>
      </c>
      <c r="C7" t="s">
        <v>17</v>
      </c>
      <c r="D7" s="9">
        <f ca="1">TODAY()+150</f>
        <v>43661</v>
      </c>
      <c r="E7" s="9">
        <f ca="1">TODAY()+150</f>
        <v>43661</v>
      </c>
      <c r="F7" s="9">
        <f ca="1">TODAY()+150</f>
        <v>43661</v>
      </c>
      <c r="G7" s="9">
        <f ca="1">TODAY()+170</f>
        <v>43681</v>
      </c>
      <c r="H7">
        <v>500</v>
      </c>
      <c r="I7">
        <v>500</v>
      </c>
      <c r="J7">
        <f ca="1">DAYS360(Podrobnosti[[#This Row],[PŘEDPOKLÁDANÉ ZAHÁJENÍ]],Podrobnosti[[#This Row],[PŘEDPOKLÁDANÉ DOKONČENÍ]],FALSE)</f>
        <v>0</v>
      </c>
      <c r="K7">
        <f ca="1">DAYS360(Podrobnosti[[#This Row],[SKUTEČNÉ ZAHÁJENÍ]],Podrobnosti[[#This Row],[SKUTEČNÉ DOKONČENÍ]],FALSE)</f>
        <v>19</v>
      </c>
      <c r="L7" s="24">
        <f>INDEX(Parametry[],MATCH(Podrobnosti[[#This Row],[TYP PROJEKTU]],Parametry[TYP PROJEKTU],0),MATCH(Podrobnosti[[#Headers],[GENERÁLNÍ PARTNER]],Parametry[#Headers],0))*INDEX('PARAMETRY PROJEKTU'!$B$12:$H$12,1,MATCH(Podrobnosti[[#Headers],[GENERÁLNÍ PARTNER]],Parametry[#Headers],0))*Podrobnosti[[#This Row],[PŘEDPOKLÁDANÁ PRÁCE]]</f>
        <v>35000</v>
      </c>
      <c r="M7" s="24">
        <f>INDEX(Parametry[],MATCH(Podrobnosti[[#This Row],[TYP PROJEKTU]],Parametry[TYP PROJEKTU],0),MATCH(Podrobnosti[[#Headers],[OBCHODNÍ PRÁVNÍK]],Parametry[#Headers],0))*INDEX('PARAMETRY PROJEKTU'!$B$12:$H$12,1,MATCH(Podrobnosti[[#Headers],[OBCHODNÍ PRÁVNÍK]],Parametry[#Headers],0))*Podrobnosti[[#This Row],[PŘEDPOKLÁDANÁ PRÁCE]]</f>
        <v>0</v>
      </c>
      <c r="N7" s="24">
        <f>INDEX(Parametry[],MATCH(Podrobnosti[[#This Row],[TYP PROJEKTU]],Parametry[TYP PROJEKTU],0),MATCH(Podrobnosti[[#Headers],[PRÁVNÍ PORADCE OBHAJOBY]],Parametry[#Headers],0))*INDEX('PARAMETRY PROJEKTU'!$B$12:$H$12,1,MATCH(Podrobnosti[[#Headers],[PRÁVNÍ PORADCE OBHAJOBY]],Parametry[#Headers],0))*Podrobnosti[[#This Row],[PŘEDPOKLÁDANÁ PRÁCE]]</f>
        <v>75000</v>
      </c>
      <c r="O7" s="24">
        <f>INDEX(Parametry[],MATCH(Podrobnosti[[#This Row],[TYP PROJEKTU]],Parametry[TYP PROJEKTU],0),MATCH(Podrobnosti[[#Headers],[DUŠEVNÍ VLASTNICTVÍ – PRÁVNÍK]],Parametry[#Headers],0))*INDEX('PARAMETRY PROJEKTU'!$B$12:$H$12,1,MATCH(Podrobnosti[[#Headers],[DUŠEVNÍ VLASTNICTVÍ – PRÁVNÍK]],Parametry[#Headers],0))*Podrobnosti[[#This Row],[PŘEDPOKLÁDANÁ PRÁCE]]</f>
        <v>0</v>
      </c>
      <c r="P7" s="24">
        <f>INDEX(Parametry[],MATCH(Podrobnosti[[#This Row],[TYP PROJEKTU]],Parametry[TYP PROJEKTU],0),MATCH(Podrobnosti[[#Headers],[BANKROTY – PRÁVNÍK]],Parametry[#Headers],0))*INDEX('PARAMETRY PROJEKTU'!$B$12:$H$12,1,MATCH(Podrobnosti[[#Headers],[BANKROTY – PRÁVNÍK]],Parametry[#Headers],0))*Podrobnosti[[#This Row],[PŘEDPOKLÁDANÁ PRÁCE]]</f>
        <v>0</v>
      </c>
      <c r="Q7" s="24">
        <f>INDEX(Parametry[],MATCH(Podrobnosti[[#This Row],[TYP PROJEKTU]],Parametry[TYP PROJEKTU],0),MATCH(Podrobnosti[[#Headers],[ADMINISTRATIVNÍ PRACOVNÍCI]],Parametry[#Headers],0))*INDEX('PARAMETRY PROJEKTU'!$B$12:$H$12,1,MATCH(Podrobnosti[[#Headers],[ADMINISTRATIVNÍ PRACOVNÍCI]],Parametry[#Headers],0))*Podrobnosti[[#This Row],[PŘEDPOKLÁDANÁ PRÁCE]]</f>
        <v>18750</v>
      </c>
      <c r="R7" s="24">
        <f>INDEX(Parametry[],MATCH(Podrobnosti[[#This Row],[TYP PROJEKTU]],Parametry[TYP PROJEKTU],0),MATCH(Podrobnosti[[#Headers],[GENERÁLNÍ PARTNER]],Parametry[#Headers],0))*INDEX('PARAMETRY PROJEKTU'!$B$12:$H$12,1,MATCH(Podrobnosti[[#Headers],[GENERÁLNÍ PARTNER]],Parametry[#Headers],0))*Podrobnosti[[#This Row],[SKUTEČNÁ PRÁCE]]</f>
        <v>35000</v>
      </c>
      <c r="S7" s="24">
        <f>INDEX(Parametry[],MATCH(Podrobnosti[[#This Row],[TYP PROJEKTU]],Parametry[TYP PROJEKTU],0),MATCH(Podrobnosti[[#Headers],[OBCHODNÍ PRÁVNÍK]],Parametry[#Headers],0))*INDEX('PARAMETRY PROJEKTU'!$B$12:$H$12,1,MATCH(Podrobnosti[[#Headers],[OBCHODNÍ PRÁVNÍK]],Parametry[#Headers],0))*Podrobnosti[[#This Row],[SKUTEČNÁ PRÁCE]]</f>
        <v>0</v>
      </c>
      <c r="T7" s="24">
        <f>INDEX(Parametry[],MATCH(Podrobnosti[[#This Row],[TYP PROJEKTU]],Parametry[TYP PROJEKTU],0),MATCH(Podrobnosti[[#Headers],[PRÁVNÍ PORADCE OBHAJOBY]],Parametry[#Headers],0))*INDEX('PARAMETRY PROJEKTU'!$B$12:$H$12,1,MATCH(Podrobnosti[[#Headers],[PRÁVNÍ PORADCE OBHAJOBY]],Parametry[#Headers],0))*Podrobnosti[[#This Row],[SKUTEČNÁ PRÁCE]]</f>
        <v>75000</v>
      </c>
      <c r="U7" s="24">
        <f>INDEX(Parametry[],MATCH(Podrobnosti[[#This Row],[TYP PROJEKTU]],Parametry[TYP PROJEKTU],0),MATCH(Podrobnosti[[#Headers],[DUŠEVNÍ VLASTNICTVÍ – PRÁVNÍK]],Parametry[#Headers],0))*INDEX('PARAMETRY PROJEKTU'!$B$12:$H$12,1,MATCH(Podrobnosti[[#Headers],[DUŠEVNÍ VLASTNICTVÍ – PRÁVNÍK]],Parametry[#Headers],0))*Podrobnosti[[#This Row],[SKUTEČNÁ PRÁCE]]</f>
        <v>0</v>
      </c>
      <c r="V7" s="24">
        <f>INDEX(Parametry[],MATCH(Podrobnosti[[#This Row],[TYP PROJEKTU]],Parametry[TYP PROJEKTU],0),MATCH(Podrobnosti[[#Headers],[BANKROTY – PRÁVNÍK]],Parametry[#Headers],0))*INDEX('PARAMETRY PROJEKTU'!$B$12:$H$12,1,MATCH(Podrobnosti[[#Headers],[BANKROTY – PRÁVNÍK]],Parametry[#Headers],0))*Podrobnosti[[#This Row],[SKUTEČNÁ PRÁCE]]</f>
        <v>0</v>
      </c>
      <c r="W7" s="24">
        <f>INDEX(Parametry[],MATCH(Podrobnosti[[#This Row],[TYP PROJEKTU]],Parametry[TYP PROJEKTU],0),MATCH(Podrobnosti[[#Headers],[ADMINISTRATIVNÍ PRACOVNÍCI]],Parametry[#Headers],0))*INDEX('PARAMETRY PROJEKTU'!$B$12:$H$12,1,MATCH(Podrobnosti[[#Headers],[ADMINISTRATIVNÍ PRACOVNÍCI]],Parametry[#Headers],0))*Podrobnosti[[#This Row],[SKUTEČNÁ PRÁCE]]</f>
        <v>18750</v>
      </c>
      <c r="Y7" s="27"/>
      <c r="Z7" s="27"/>
      <c r="AA7" s="27"/>
      <c r="AB7" s="27"/>
      <c r="AC7" s="27"/>
    </row>
    <row r="8" spans="1:29" x14ac:dyDescent="0.2">
      <c r="B8" t="s">
        <v>42</v>
      </c>
      <c r="C8" t="s">
        <v>18</v>
      </c>
      <c r="D8" s="9">
        <f ca="1">TODAY()+200</f>
        <v>43711</v>
      </c>
      <c r="E8" s="9">
        <f ca="1">TODAY()+230</f>
        <v>43741</v>
      </c>
      <c r="F8" s="9">
        <f ca="1">TODAY()+230</f>
        <v>43741</v>
      </c>
      <c r="G8" s="9">
        <f ca="1">TODAY()+230</f>
        <v>43741</v>
      </c>
      <c r="H8">
        <v>150</v>
      </c>
      <c r="I8">
        <v>145</v>
      </c>
      <c r="J8">
        <f ca="1">DAYS360(Podrobnosti[[#This Row],[PŘEDPOKLÁDANÉ ZAHÁJENÍ]],Podrobnosti[[#This Row],[PŘEDPOKLÁDANÉ DOKONČENÍ]],FALSE)</f>
        <v>30</v>
      </c>
      <c r="K8">
        <f ca="1">DAYS360(Podrobnosti[[#This Row],[SKUTEČNÉ ZAHÁJENÍ]],Podrobnosti[[#This Row],[SKUTEČNÉ DOKONČENÍ]],FALSE)</f>
        <v>0</v>
      </c>
      <c r="L8" s="24">
        <f>INDEX(Parametry[],MATCH(Podrobnosti[[#This Row],[TYP PROJEKTU]],Parametry[TYP PROJEKTU],0),MATCH(Podrobnosti[[#Headers],[GENERÁLNÍ PARTNER]],Parametry[#Headers],0))*INDEX('PARAMETRY PROJEKTU'!$B$12:$H$12,1,MATCH(Podrobnosti[[#Headers],[GENERÁLNÍ PARTNER]],Parametry[#Headers],0))*Podrobnosti[[#This Row],[PŘEDPOKLÁDANÁ PRÁCE]]</f>
        <v>5250</v>
      </c>
      <c r="M8" s="24">
        <f>INDEX(Parametry[],MATCH(Podrobnosti[[#This Row],[TYP PROJEKTU]],Parametry[TYP PROJEKTU],0),MATCH(Podrobnosti[[#Headers],[OBCHODNÍ PRÁVNÍK]],Parametry[#Headers],0))*INDEX('PARAMETRY PROJEKTU'!$B$12:$H$12,1,MATCH(Podrobnosti[[#Headers],[OBCHODNÍ PRÁVNÍK]],Parametry[#Headers],0))*Podrobnosti[[#This Row],[PŘEDPOKLÁDANÁ PRÁCE]]</f>
        <v>0</v>
      </c>
      <c r="N8" s="24">
        <f>INDEX(Parametry[],MATCH(Podrobnosti[[#This Row],[TYP PROJEKTU]],Parametry[TYP PROJEKTU],0),MATCH(Podrobnosti[[#Headers],[PRÁVNÍ PORADCE OBHAJOBY]],Parametry[#Headers],0))*INDEX('PARAMETRY PROJEKTU'!$B$12:$H$12,1,MATCH(Podrobnosti[[#Headers],[PRÁVNÍ PORADCE OBHAJOBY]],Parametry[#Headers],0))*Podrobnosti[[#This Row],[PŘEDPOKLÁDANÁ PRÁCE]]</f>
        <v>0</v>
      </c>
      <c r="O8" s="24">
        <f>INDEX(Parametry[],MATCH(Podrobnosti[[#This Row],[TYP PROJEKTU]],Parametry[TYP PROJEKTU],0),MATCH(Podrobnosti[[#Headers],[DUŠEVNÍ VLASTNICTVÍ – PRÁVNÍK]],Parametry[#Headers],0))*INDEX('PARAMETRY PROJEKTU'!$B$12:$H$12,1,MATCH(Podrobnosti[[#Headers],[DUŠEVNÍ VLASTNICTVÍ – PRÁVNÍK]],Parametry[#Headers],0))*Podrobnosti[[#This Row],[PŘEDPOKLÁDANÁ PRÁCE]]</f>
        <v>24750</v>
      </c>
      <c r="P8" s="24">
        <f>INDEX(Parametry[],MATCH(Podrobnosti[[#This Row],[TYP PROJEKTU]],Parametry[TYP PROJEKTU],0),MATCH(Podrobnosti[[#Headers],[BANKROTY – PRÁVNÍK]],Parametry[#Headers],0))*INDEX('PARAMETRY PROJEKTU'!$B$12:$H$12,1,MATCH(Podrobnosti[[#Headers],[BANKROTY – PRÁVNÍK]],Parametry[#Headers],0))*Podrobnosti[[#This Row],[PŘEDPOKLÁDANÁ PRÁCE]]</f>
        <v>0</v>
      </c>
      <c r="Q8" s="24">
        <f>INDEX(Parametry[],MATCH(Podrobnosti[[#This Row],[TYP PROJEKTU]],Parametry[TYP PROJEKTU],0),MATCH(Podrobnosti[[#Headers],[ADMINISTRATIVNÍ PRACOVNÍCI]],Parametry[#Headers],0))*INDEX('PARAMETRY PROJEKTU'!$B$12:$H$12,1,MATCH(Podrobnosti[[#Headers],[ADMINISTRATIVNÍ PRACOVNÍCI]],Parametry[#Headers],0))*Podrobnosti[[#This Row],[PŘEDPOKLÁDANÁ PRÁCE]]</f>
        <v>5625</v>
      </c>
      <c r="R8" s="24">
        <f>INDEX(Parametry[],MATCH(Podrobnosti[[#This Row],[TYP PROJEKTU]],Parametry[TYP PROJEKTU],0),MATCH(Podrobnosti[[#Headers],[GENERÁLNÍ PARTNER]],Parametry[#Headers],0))*INDEX('PARAMETRY PROJEKTU'!$B$12:$H$12,1,MATCH(Podrobnosti[[#Headers],[GENERÁLNÍ PARTNER]],Parametry[#Headers],0))*Podrobnosti[[#This Row],[SKUTEČNÁ PRÁCE]]</f>
        <v>5075</v>
      </c>
      <c r="S8" s="24">
        <f>INDEX(Parametry[],MATCH(Podrobnosti[[#This Row],[TYP PROJEKTU]],Parametry[TYP PROJEKTU],0),MATCH(Podrobnosti[[#Headers],[OBCHODNÍ PRÁVNÍK]],Parametry[#Headers],0))*INDEX('PARAMETRY PROJEKTU'!$B$12:$H$12,1,MATCH(Podrobnosti[[#Headers],[OBCHODNÍ PRÁVNÍK]],Parametry[#Headers],0))*Podrobnosti[[#This Row],[SKUTEČNÁ PRÁCE]]</f>
        <v>0</v>
      </c>
      <c r="T8" s="24">
        <f>INDEX(Parametry[],MATCH(Podrobnosti[[#This Row],[TYP PROJEKTU]],Parametry[TYP PROJEKTU],0),MATCH(Podrobnosti[[#Headers],[PRÁVNÍ PORADCE OBHAJOBY]],Parametry[#Headers],0))*INDEX('PARAMETRY PROJEKTU'!$B$12:$H$12,1,MATCH(Podrobnosti[[#Headers],[PRÁVNÍ PORADCE OBHAJOBY]],Parametry[#Headers],0))*Podrobnosti[[#This Row],[SKUTEČNÁ PRÁCE]]</f>
        <v>0</v>
      </c>
      <c r="U8" s="24">
        <f>INDEX(Parametry[],MATCH(Podrobnosti[[#This Row],[TYP PROJEKTU]],Parametry[TYP PROJEKTU],0),MATCH(Podrobnosti[[#Headers],[DUŠEVNÍ VLASTNICTVÍ – PRÁVNÍK]],Parametry[#Headers],0))*INDEX('PARAMETRY PROJEKTU'!$B$12:$H$12,1,MATCH(Podrobnosti[[#Headers],[DUŠEVNÍ VLASTNICTVÍ – PRÁVNÍK]],Parametry[#Headers],0))*Podrobnosti[[#This Row],[SKUTEČNÁ PRÁCE]]</f>
        <v>23925</v>
      </c>
      <c r="V8" s="24">
        <f>INDEX(Parametry[],MATCH(Podrobnosti[[#This Row],[TYP PROJEKTU]],Parametry[TYP PROJEKTU],0),MATCH(Podrobnosti[[#Headers],[BANKROTY – PRÁVNÍK]],Parametry[#Headers],0))*INDEX('PARAMETRY PROJEKTU'!$B$12:$H$12,1,MATCH(Podrobnosti[[#Headers],[BANKROTY – PRÁVNÍK]],Parametry[#Headers],0))*Podrobnosti[[#This Row],[SKUTEČNÁ PRÁCE]]</f>
        <v>0</v>
      </c>
      <c r="W8" s="24">
        <f>INDEX(Parametry[],MATCH(Podrobnosti[[#This Row],[TYP PROJEKTU]],Parametry[TYP PROJEKTU],0),MATCH(Podrobnosti[[#Headers],[ADMINISTRATIVNÍ PRACOVNÍCI]],Parametry[#Headers],0))*INDEX('PARAMETRY PROJEKTU'!$B$12:$H$12,1,MATCH(Podrobnosti[[#Headers],[ADMINISTRATIVNÍ PRACOVNÍCI]],Parametry[#Headers],0))*Podrobnosti[[#This Row],[SKUTEČNÁ PRÁCE]]</f>
        <v>5437.5</v>
      </c>
      <c r="Y8" s="27"/>
      <c r="Z8" s="27"/>
      <c r="AA8" s="27"/>
      <c r="AB8" s="27"/>
      <c r="AC8" s="27"/>
    </row>
    <row r="9" spans="1:29" x14ac:dyDescent="0.2">
      <c r="B9" t="s">
        <v>43</v>
      </c>
      <c r="C9" t="s">
        <v>19</v>
      </c>
      <c r="D9" s="9">
        <f ca="1">TODAY()+220</f>
        <v>43731</v>
      </c>
      <c r="E9" s="9">
        <f ca="1">TODAY()+250</f>
        <v>43761</v>
      </c>
      <c r="F9" s="9">
        <f ca="1">TODAY()+230</f>
        <v>43741</v>
      </c>
      <c r="G9" s="9">
        <f ca="1">TODAY()+259</f>
        <v>43770</v>
      </c>
      <c r="H9">
        <v>250</v>
      </c>
      <c r="I9">
        <v>255</v>
      </c>
      <c r="J9">
        <f ca="1">DAYS360(Podrobnosti[[#This Row],[PŘEDPOKLÁDANÉ ZAHÁJENÍ]],Podrobnosti[[#This Row],[PŘEDPOKLÁDANÉ DOKONČENÍ]],FALSE)</f>
        <v>30</v>
      </c>
      <c r="K9">
        <f ca="1">DAYS360(Podrobnosti[[#This Row],[SKUTEČNÉ ZAHÁJENÍ]],Podrobnosti[[#This Row],[SKUTEČNÉ DOKONČENÍ]],FALSE)</f>
        <v>28</v>
      </c>
      <c r="L9" s="24">
        <f>INDEX(Parametry[],MATCH(Podrobnosti[[#This Row],[TYP PROJEKTU]],Parametry[TYP PROJEKTU],0),MATCH(Podrobnosti[[#Headers],[GENERÁLNÍ PARTNER]],Parametry[#Headers],0))*INDEX('PARAMETRY PROJEKTU'!$B$12:$H$12,1,MATCH(Podrobnosti[[#Headers],[GENERÁLNÍ PARTNER]],Parametry[#Headers],0))*Podrobnosti[[#This Row],[PŘEDPOKLÁDANÁ PRÁCE]]</f>
        <v>17500</v>
      </c>
      <c r="M9" s="24">
        <f>INDEX(Parametry[],MATCH(Podrobnosti[[#This Row],[TYP PROJEKTU]],Parametry[TYP PROJEKTU],0),MATCH(Podrobnosti[[#Headers],[OBCHODNÍ PRÁVNÍK]],Parametry[#Headers],0))*INDEX('PARAMETRY PROJEKTU'!$B$12:$H$12,1,MATCH(Podrobnosti[[#Headers],[OBCHODNÍ PRÁVNÍK]],Parametry[#Headers],0))*Podrobnosti[[#This Row],[PŘEDPOKLÁDANÁ PRÁCE]]</f>
        <v>6250</v>
      </c>
      <c r="N9" s="24">
        <f>INDEX(Parametry[],MATCH(Podrobnosti[[#This Row],[TYP PROJEKTU]],Parametry[TYP PROJEKTU],0),MATCH(Podrobnosti[[#Headers],[PRÁVNÍ PORADCE OBHAJOBY]],Parametry[#Headers],0))*INDEX('PARAMETRY PROJEKTU'!$B$12:$H$12,1,MATCH(Podrobnosti[[#Headers],[PRÁVNÍ PORADCE OBHAJOBY]],Parametry[#Headers],0))*Podrobnosti[[#This Row],[PŘEDPOKLÁDANÁ PRÁCE]]</f>
        <v>30000</v>
      </c>
      <c r="O9" s="24">
        <f>INDEX(Parametry[],MATCH(Podrobnosti[[#This Row],[TYP PROJEKTU]],Parametry[TYP PROJEKTU],0),MATCH(Podrobnosti[[#Headers],[DUŠEVNÍ VLASTNICTVÍ – PRÁVNÍK]],Parametry[#Headers],0))*INDEX('PARAMETRY PROJEKTU'!$B$12:$H$12,1,MATCH(Podrobnosti[[#Headers],[DUŠEVNÍ VLASTNICTVÍ – PRÁVNÍK]],Parametry[#Headers],0))*Podrobnosti[[#This Row],[PŘEDPOKLÁDANÁ PRÁCE]]</f>
        <v>0</v>
      </c>
      <c r="P9" s="24">
        <f>INDEX(Parametry[],MATCH(Podrobnosti[[#This Row],[TYP PROJEKTU]],Parametry[TYP PROJEKTU],0),MATCH(Podrobnosti[[#Headers],[BANKROTY – PRÁVNÍK]],Parametry[#Headers],0))*INDEX('PARAMETRY PROJEKTU'!$B$12:$H$12,1,MATCH(Podrobnosti[[#Headers],[BANKROTY – PRÁVNÍK]],Parametry[#Headers],0))*Podrobnosti[[#This Row],[PŘEDPOKLÁDANÁ PRÁCE]]</f>
        <v>0</v>
      </c>
      <c r="Q9" s="24">
        <f>INDEX(Parametry[],MATCH(Podrobnosti[[#This Row],[TYP PROJEKTU]],Parametry[TYP PROJEKTU],0),MATCH(Podrobnosti[[#Headers],[ADMINISTRATIVNÍ PRACOVNÍCI]],Parametry[#Headers],0))*INDEX('PARAMETRY PROJEKTU'!$B$12:$H$12,1,MATCH(Podrobnosti[[#Headers],[ADMINISTRATIVNÍ PRACOVNÍCI]],Parametry[#Headers],0))*Podrobnosti[[#This Row],[PŘEDPOKLÁDANÁ PRÁCE]]</f>
        <v>9375</v>
      </c>
      <c r="R9" s="24">
        <f>INDEX(Parametry[],MATCH(Podrobnosti[[#This Row],[TYP PROJEKTU]],Parametry[TYP PROJEKTU],0),MATCH(Podrobnosti[[#Headers],[GENERÁLNÍ PARTNER]],Parametry[#Headers],0))*INDEX('PARAMETRY PROJEKTU'!$B$12:$H$12,1,MATCH(Podrobnosti[[#Headers],[GENERÁLNÍ PARTNER]],Parametry[#Headers],0))*Podrobnosti[[#This Row],[SKUTEČNÁ PRÁCE]]</f>
        <v>17850</v>
      </c>
      <c r="S9" s="24">
        <f>INDEX(Parametry[],MATCH(Podrobnosti[[#This Row],[TYP PROJEKTU]],Parametry[TYP PROJEKTU],0),MATCH(Podrobnosti[[#Headers],[OBCHODNÍ PRÁVNÍK]],Parametry[#Headers],0))*INDEX('PARAMETRY PROJEKTU'!$B$12:$H$12,1,MATCH(Podrobnosti[[#Headers],[OBCHODNÍ PRÁVNÍK]],Parametry[#Headers],0))*Podrobnosti[[#This Row],[SKUTEČNÁ PRÁCE]]</f>
        <v>6375</v>
      </c>
      <c r="T9" s="24">
        <f>INDEX(Parametry[],MATCH(Podrobnosti[[#This Row],[TYP PROJEKTU]],Parametry[TYP PROJEKTU],0),MATCH(Podrobnosti[[#Headers],[PRÁVNÍ PORADCE OBHAJOBY]],Parametry[#Headers],0))*INDEX('PARAMETRY PROJEKTU'!$B$12:$H$12,1,MATCH(Podrobnosti[[#Headers],[PRÁVNÍ PORADCE OBHAJOBY]],Parametry[#Headers],0))*Podrobnosti[[#This Row],[SKUTEČNÁ PRÁCE]]</f>
        <v>30600</v>
      </c>
      <c r="U9" s="24">
        <f>INDEX(Parametry[],MATCH(Podrobnosti[[#This Row],[TYP PROJEKTU]],Parametry[TYP PROJEKTU],0),MATCH(Podrobnosti[[#Headers],[DUŠEVNÍ VLASTNICTVÍ – PRÁVNÍK]],Parametry[#Headers],0))*INDEX('PARAMETRY PROJEKTU'!$B$12:$H$12,1,MATCH(Podrobnosti[[#Headers],[DUŠEVNÍ VLASTNICTVÍ – PRÁVNÍK]],Parametry[#Headers],0))*Podrobnosti[[#This Row],[SKUTEČNÁ PRÁCE]]</f>
        <v>0</v>
      </c>
      <c r="V9" s="24">
        <f>INDEX(Parametry[],MATCH(Podrobnosti[[#This Row],[TYP PROJEKTU]],Parametry[TYP PROJEKTU],0),MATCH(Podrobnosti[[#Headers],[BANKROTY – PRÁVNÍK]],Parametry[#Headers],0))*INDEX('PARAMETRY PROJEKTU'!$B$12:$H$12,1,MATCH(Podrobnosti[[#Headers],[BANKROTY – PRÁVNÍK]],Parametry[#Headers],0))*Podrobnosti[[#This Row],[SKUTEČNÁ PRÁCE]]</f>
        <v>0</v>
      </c>
      <c r="W9" s="24">
        <f>INDEX(Parametry[],MATCH(Podrobnosti[[#This Row],[TYP PROJEKTU]],Parametry[TYP PROJEKTU],0),MATCH(Podrobnosti[[#Headers],[ADMINISTRATIVNÍ PRACOVNÍCI]],Parametry[#Headers],0))*INDEX('PARAMETRY PROJEKTU'!$B$12:$H$12,1,MATCH(Podrobnosti[[#Headers],[ADMINISTRATIVNÍ PRACOVNÍCI]],Parametry[#Headers],0))*Podrobnosti[[#This Row],[SKUTEČNÁ PRÁCE]]</f>
        <v>9562.5</v>
      </c>
      <c r="Y9" s="27"/>
      <c r="Z9" s="27"/>
      <c r="AA9" s="27"/>
      <c r="AB9" s="27"/>
      <c r="AC9" s="27"/>
    </row>
    <row r="10" spans="1:29" x14ac:dyDescent="0.2">
      <c r="B10" s="1" t="s">
        <v>35</v>
      </c>
      <c r="H10" s="1">
        <f>SUBTOTAL(109,Podrobnosti[PŘEDPOKLÁDANÁ PRÁCE])</f>
        <v>1500</v>
      </c>
      <c r="I10" s="1">
        <f>SUBTOTAL(109,Podrobnosti[SKUTEČNÁ PRÁCE])</f>
        <v>1510</v>
      </c>
      <c r="J10" s="1">
        <f ca="1">SUBTOTAL(109,Podrobnosti[PŘEDPOKLÁDANÁ DOBA TRVÁNÍ])</f>
        <v>190</v>
      </c>
      <c r="K10" s="1">
        <f ca="1">SUBTOTAL(109,Podrobnosti[SKUTEČNÁ DOBA TRVÁNÍ])</f>
        <v>171</v>
      </c>
    </row>
  </sheetData>
  <mergeCells count="1">
    <mergeCell ref="Y2:AC9"/>
  </mergeCells>
  <dataValidations count="1">
    <dataValidation type="list" allowBlank="1" showInputMessage="1" showErrorMessage="1" sqref="C5:C9" xr:uid="{00000000-0002-0000-0100-000000000000}">
      <formula1>TypProjektu</formula1>
    </dataValidation>
  </dataValidations>
  <printOptions horizontalCentered="1"/>
  <pageMargins left="0.4" right="0.4" top="0.4" bottom="0.4" header="0.3" footer="0.3"/>
  <pageSetup paperSize="9" scale="75" fitToHeight="0" orientation="landscape" horizontalDpi="4294967293" verticalDpi="4294967295" r:id="rId1"/>
  <headerFooter differentFirst="1">
    <oddFooter>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pageSetUpPr fitToPage="1"/>
  </sheetPr>
  <dimension ref="A1:T28"/>
  <sheetViews>
    <sheetView showGridLines="0" workbookViewId="0"/>
  </sheetViews>
  <sheetFormatPr defaultColWidth="9.140625" defaultRowHeight="14.25" x14ac:dyDescent="0.2"/>
  <cols>
    <col min="1" max="1" width="1.85546875" style="12" customWidth="1"/>
    <col min="2" max="2" width="17.85546875" style="1" bestFit="1" customWidth="1"/>
    <col min="3" max="4" width="12.42578125" style="1" bestFit="1" customWidth="1"/>
    <col min="5" max="5" width="13.7109375" style="1" bestFit="1" customWidth="1"/>
    <col min="6" max="6" width="12.42578125" style="1" bestFit="1" customWidth="1"/>
    <col min="7" max="7" width="9.28515625" style="1" bestFit="1" customWidth="1"/>
    <col min="8" max="8" width="16" style="1" bestFit="1" customWidth="1"/>
    <col min="9" max="10" width="12.42578125" style="1" bestFit="1" customWidth="1"/>
    <col min="11" max="11" width="13.7109375" style="1" bestFit="1" customWidth="1"/>
    <col min="12" max="12" width="12.42578125" style="1" bestFit="1" customWidth="1"/>
    <col min="13" max="13" width="12" style="1" bestFit="1" customWidth="1"/>
    <col min="14" max="14" width="16.5703125" style="1" bestFit="1" customWidth="1"/>
    <col min="15" max="15" width="2.7109375" style="1" customWidth="1"/>
    <col min="16" max="16384" width="9.140625" style="1"/>
  </cols>
  <sheetData>
    <row r="1" spans="1:20" ht="35.450000000000003" customHeight="1" x14ac:dyDescent="0.35">
      <c r="A1" s="12" t="s">
        <v>59</v>
      </c>
      <c r="B1" s="2" t="str">
        <f>'PARAMETRY PROJEKTU'!B1</f>
        <v>Název společnosti</v>
      </c>
      <c r="C1" s="2"/>
      <c r="D1" s="2"/>
      <c r="E1" s="2"/>
      <c r="F1" s="2"/>
      <c r="G1" s="2"/>
      <c r="H1" s="2"/>
      <c r="I1" s="2"/>
      <c r="J1" s="2"/>
      <c r="K1" s="2"/>
      <c r="L1" s="2"/>
      <c r="M1" s="2"/>
      <c r="N1" s="2"/>
    </row>
    <row r="2" spans="1:20" ht="19.5" x14ac:dyDescent="0.25">
      <c r="A2" s="12" t="s">
        <v>6</v>
      </c>
      <c r="B2" s="3" t="str">
        <f>'PARAMETRY PROJEKTU'!B2</f>
        <v>Plánování projektu pro advokátní kanceláře</v>
      </c>
      <c r="C2" s="3"/>
      <c r="D2" s="3"/>
      <c r="E2" s="3"/>
      <c r="F2" s="3"/>
      <c r="G2" s="3"/>
      <c r="H2" s="3"/>
      <c r="I2" s="3"/>
      <c r="J2" s="3"/>
      <c r="K2" s="3"/>
    </row>
    <row r="3" spans="1:20" ht="15" x14ac:dyDescent="0.2">
      <c r="A3" s="12" t="s">
        <v>7</v>
      </c>
      <c r="B3" s="4" t="str">
        <f>'PARAMETRY PROJEKTU'!B3</f>
        <v>Název společnosti – důvěrné</v>
      </c>
      <c r="C3" s="4"/>
      <c r="D3" s="4"/>
      <c r="E3" s="4"/>
      <c r="F3" s="4"/>
      <c r="G3" s="4"/>
      <c r="H3" s="4"/>
      <c r="I3" s="4"/>
      <c r="J3" s="4"/>
      <c r="K3" s="4"/>
    </row>
    <row r="4" spans="1:20" x14ac:dyDescent="0.2">
      <c r="A4" s="12" t="s">
        <v>60</v>
      </c>
      <c r="C4" s="28" t="s">
        <v>63</v>
      </c>
      <c r="D4" s="29"/>
      <c r="E4" s="29"/>
      <c r="F4" s="29"/>
      <c r="G4" s="29"/>
      <c r="H4" s="30"/>
      <c r="I4" s="28" t="s">
        <v>70</v>
      </c>
      <c r="J4" s="29"/>
      <c r="K4" s="29"/>
      <c r="L4" s="29"/>
      <c r="M4" s="29"/>
      <c r="N4" s="30"/>
      <c r="P4" s="31" t="s">
        <v>76</v>
      </c>
      <c r="Q4" s="32"/>
      <c r="R4" s="32"/>
      <c r="S4" s="32"/>
      <c r="T4" s="32"/>
    </row>
    <row r="5" spans="1:20" s="11" customFormat="1" ht="38.25" x14ac:dyDescent="0.2">
      <c r="A5" s="21" t="s">
        <v>61</v>
      </c>
      <c r="B5" s="22" t="s">
        <v>38</v>
      </c>
      <c r="C5" s="10" t="s">
        <v>64</v>
      </c>
      <c r="D5" s="10" t="s">
        <v>65</v>
      </c>
      <c r="E5" s="10" t="s">
        <v>66</v>
      </c>
      <c r="F5" s="10" t="s">
        <v>67</v>
      </c>
      <c r="G5" s="10" t="s">
        <v>68</v>
      </c>
      <c r="H5" s="10" t="s">
        <v>69</v>
      </c>
      <c r="I5" s="10" t="s">
        <v>71</v>
      </c>
      <c r="J5" s="10" t="s">
        <v>77</v>
      </c>
      <c r="K5" s="10" t="s">
        <v>72</v>
      </c>
      <c r="L5" s="10" t="s">
        <v>73</v>
      </c>
      <c r="M5" s="10" t="s">
        <v>74</v>
      </c>
      <c r="N5" s="10" t="s">
        <v>75</v>
      </c>
      <c r="P5" s="32"/>
      <c r="Q5" s="32"/>
      <c r="R5" s="32"/>
      <c r="S5" s="32"/>
      <c r="T5" s="32"/>
    </row>
    <row r="6" spans="1:20" x14ac:dyDescent="0.2">
      <c r="B6" t="s">
        <v>39</v>
      </c>
      <c r="C6" s="25">
        <v>7000</v>
      </c>
      <c r="D6" s="25">
        <v>20000</v>
      </c>
      <c r="E6" s="25">
        <v>0</v>
      </c>
      <c r="F6" s="25">
        <v>0</v>
      </c>
      <c r="G6" s="25">
        <v>0</v>
      </c>
      <c r="H6" s="25">
        <v>12500</v>
      </c>
      <c r="I6" s="25">
        <v>7700</v>
      </c>
      <c r="J6" s="25">
        <v>22000</v>
      </c>
      <c r="K6" s="25">
        <v>0</v>
      </c>
      <c r="L6" s="25">
        <v>0</v>
      </c>
      <c r="M6" s="25">
        <v>0</v>
      </c>
      <c r="N6" s="25">
        <v>13750</v>
      </c>
      <c r="P6" s="32"/>
      <c r="Q6" s="32"/>
      <c r="R6" s="32"/>
      <c r="S6" s="32"/>
      <c r="T6" s="32"/>
    </row>
    <row r="7" spans="1:20" x14ac:dyDescent="0.2">
      <c r="B7" t="s">
        <v>40</v>
      </c>
      <c r="C7" s="25">
        <v>14000</v>
      </c>
      <c r="D7" s="25">
        <v>40000</v>
      </c>
      <c r="E7" s="25">
        <v>0</v>
      </c>
      <c r="F7" s="25">
        <v>11000</v>
      </c>
      <c r="G7" s="25">
        <v>0</v>
      </c>
      <c r="H7" s="25">
        <v>20000</v>
      </c>
      <c r="I7" s="25">
        <v>13650</v>
      </c>
      <c r="J7" s="25">
        <v>39000</v>
      </c>
      <c r="K7" s="25">
        <v>0</v>
      </c>
      <c r="L7" s="25">
        <v>10725</v>
      </c>
      <c r="M7" s="25">
        <v>0</v>
      </c>
      <c r="N7" s="25">
        <v>19500</v>
      </c>
      <c r="P7" s="32"/>
      <c r="Q7" s="32"/>
      <c r="R7" s="32"/>
      <c r="S7" s="32"/>
      <c r="T7" s="32"/>
    </row>
    <row r="8" spans="1:20" x14ac:dyDescent="0.2">
      <c r="B8" t="s">
        <v>41</v>
      </c>
      <c r="C8" s="25">
        <v>35000</v>
      </c>
      <c r="D8" s="25">
        <v>0</v>
      </c>
      <c r="E8" s="25">
        <v>75000</v>
      </c>
      <c r="F8" s="25">
        <v>0</v>
      </c>
      <c r="G8" s="25">
        <v>0</v>
      </c>
      <c r="H8" s="25">
        <v>18750</v>
      </c>
      <c r="I8" s="25">
        <v>35000</v>
      </c>
      <c r="J8" s="25">
        <v>0</v>
      </c>
      <c r="K8" s="25">
        <v>75000</v>
      </c>
      <c r="L8" s="25">
        <v>0</v>
      </c>
      <c r="M8" s="25">
        <v>0</v>
      </c>
      <c r="N8" s="25">
        <v>18750</v>
      </c>
      <c r="P8" s="32"/>
      <c r="Q8" s="32"/>
      <c r="R8" s="32"/>
      <c r="S8" s="32"/>
      <c r="T8" s="32"/>
    </row>
    <row r="9" spans="1:20" x14ac:dyDescent="0.2">
      <c r="B9" t="s">
        <v>42</v>
      </c>
      <c r="C9" s="25">
        <v>5250</v>
      </c>
      <c r="D9" s="25">
        <v>0</v>
      </c>
      <c r="E9" s="25">
        <v>0</v>
      </c>
      <c r="F9" s="25">
        <v>24750</v>
      </c>
      <c r="G9" s="25">
        <v>0</v>
      </c>
      <c r="H9" s="25">
        <v>5625</v>
      </c>
      <c r="I9" s="25">
        <v>5075</v>
      </c>
      <c r="J9" s="25">
        <v>0</v>
      </c>
      <c r="K9" s="25">
        <v>0</v>
      </c>
      <c r="L9" s="25">
        <v>23925</v>
      </c>
      <c r="M9" s="25">
        <v>0</v>
      </c>
      <c r="N9" s="25">
        <v>5437.5</v>
      </c>
      <c r="P9" s="32"/>
      <c r="Q9" s="32"/>
      <c r="R9" s="32"/>
      <c r="S9" s="32"/>
      <c r="T9" s="32"/>
    </row>
    <row r="10" spans="1:20" x14ac:dyDescent="0.2">
      <c r="B10" t="s">
        <v>43</v>
      </c>
      <c r="C10" s="25">
        <v>17500</v>
      </c>
      <c r="D10" s="25">
        <v>6250</v>
      </c>
      <c r="E10" s="25">
        <v>30000</v>
      </c>
      <c r="F10" s="25">
        <v>0</v>
      </c>
      <c r="G10" s="25">
        <v>0</v>
      </c>
      <c r="H10" s="25">
        <v>9375</v>
      </c>
      <c r="I10" s="25">
        <v>17850</v>
      </c>
      <c r="J10" s="25">
        <v>6375</v>
      </c>
      <c r="K10" s="25">
        <v>30600</v>
      </c>
      <c r="L10" s="25">
        <v>0</v>
      </c>
      <c r="M10" s="25">
        <v>0</v>
      </c>
      <c r="N10" s="25">
        <v>9562.5</v>
      </c>
      <c r="P10" s="32"/>
      <c r="Q10" s="32"/>
      <c r="R10" s="32"/>
      <c r="S10" s="32"/>
      <c r="T10" s="32"/>
    </row>
    <row r="11" spans="1:20" x14ac:dyDescent="0.2">
      <c r="B11" t="s">
        <v>62</v>
      </c>
      <c r="C11" s="25">
        <v>78750</v>
      </c>
      <c r="D11" s="25">
        <v>66250</v>
      </c>
      <c r="E11" s="25">
        <v>105000</v>
      </c>
      <c r="F11" s="25">
        <v>35750</v>
      </c>
      <c r="G11" s="25">
        <v>0</v>
      </c>
      <c r="H11" s="25">
        <v>66250</v>
      </c>
      <c r="I11" s="25">
        <v>79275</v>
      </c>
      <c r="J11" s="25">
        <v>67375</v>
      </c>
      <c r="K11" s="25">
        <v>105600</v>
      </c>
      <c r="L11" s="25">
        <v>34650</v>
      </c>
      <c r="M11" s="25">
        <v>0</v>
      </c>
      <c r="N11" s="25">
        <v>67000</v>
      </c>
      <c r="P11" s="32"/>
      <c r="Q11" s="32"/>
      <c r="R11" s="32"/>
      <c r="S11" s="32"/>
      <c r="T11" s="32"/>
    </row>
    <row r="12" spans="1:20" x14ac:dyDescent="0.2">
      <c r="B12"/>
      <c r="C12"/>
      <c r="D12"/>
      <c r="E12"/>
      <c r="F12"/>
      <c r="G12"/>
      <c r="H12"/>
      <c r="I12"/>
      <c r="J12"/>
      <c r="K12"/>
      <c r="L12"/>
      <c r="M12"/>
      <c r="N12"/>
      <c r="P12" s="32"/>
      <c r="Q12" s="32"/>
      <c r="R12" s="32"/>
      <c r="S12" s="32"/>
      <c r="T12" s="32"/>
    </row>
    <row r="13" spans="1:20" x14ac:dyDescent="0.2">
      <c r="B13"/>
      <c r="C13"/>
      <c r="D13"/>
      <c r="E13"/>
      <c r="F13"/>
      <c r="G13"/>
      <c r="H13"/>
      <c r="I13"/>
      <c r="J13"/>
      <c r="K13"/>
      <c r="L13"/>
      <c r="M13"/>
      <c r="N13"/>
      <c r="P13" s="32"/>
      <c r="Q13" s="32"/>
      <c r="R13" s="32"/>
      <c r="S13" s="32"/>
      <c r="T13" s="32"/>
    </row>
    <row r="14" spans="1:20" x14ac:dyDescent="0.2">
      <c r="B14"/>
      <c r="C14"/>
      <c r="D14"/>
      <c r="E14"/>
      <c r="F14"/>
      <c r="G14"/>
      <c r="H14"/>
      <c r="I14"/>
      <c r="J14"/>
      <c r="K14"/>
      <c r="L14"/>
      <c r="M14"/>
      <c r="N14"/>
      <c r="P14" s="32"/>
      <c r="Q14" s="32"/>
      <c r="R14" s="32"/>
      <c r="S14" s="32"/>
      <c r="T14" s="32"/>
    </row>
    <row r="15" spans="1:20" x14ac:dyDescent="0.2">
      <c r="B15"/>
      <c r="C15"/>
      <c r="D15"/>
      <c r="E15"/>
      <c r="F15"/>
      <c r="G15"/>
      <c r="H15"/>
      <c r="I15"/>
      <c r="J15"/>
      <c r="K15"/>
      <c r="L15"/>
      <c r="M15"/>
      <c r="N15"/>
      <c r="P15" s="32"/>
      <c r="Q15" s="32"/>
      <c r="R15" s="32"/>
      <c r="S15" s="32"/>
      <c r="T15" s="32"/>
    </row>
    <row r="16" spans="1:20" x14ac:dyDescent="0.2">
      <c r="B16"/>
      <c r="C16"/>
      <c r="D16"/>
      <c r="E16"/>
      <c r="F16"/>
      <c r="G16"/>
      <c r="H16"/>
      <c r="I16"/>
      <c r="J16"/>
      <c r="K16"/>
      <c r="L16"/>
      <c r="M16"/>
      <c r="N16"/>
    </row>
    <row r="17" spans="2:14" x14ac:dyDescent="0.2">
      <c r="B17"/>
      <c r="C17"/>
      <c r="D17"/>
      <c r="E17"/>
      <c r="F17"/>
      <c r="G17"/>
      <c r="H17"/>
      <c r="I17"/>
      <c r="J17"/>
      <c r="K17"/>
      <c r="L17"/>
      <c r="M17"/>
      <c r="N17"/>
    </row>
    <row r="18" spans="2:14" x14ac:dyDescent="0.2">
      <c r="B18"/>
      <c r="C18"/>
      <c r="D18"/>
      <c r="E18"/>
      <c r="F18"/>
      <c r="G18"/>
      <c r="H18"/>
      <c r="I18"/>
      <c r="J18"/>
      <c r="K18"/>
      <c r="L18"/>
      <c r="M18"/>
      <c r="N18"/>
    </row>
    <row r="19" spans="2:14" x14ac:dyDescent="0.2">
      <c r="B19"/>
      <c r="C19"/>
      <c r="D19"/>
      <c r="E19"/>
      <c r="F19"/>
      <c r="G19"/>
      <c r="H19"/>
      <c r="I19"/>
      <c r="J19"/>
      <c r="K19"/>
      <c r="L19"/>
      <c r="M19"/>
      <c r="N19"/>
    </row>
    <row r="20" spans="2:14" x14ac:dyDescent="0.2">
      <c r="B20"/>
      <c r="C20"/>
      <c r="D20"/>
      <c r="E20"/>
      <c r="F20"/>
      <c r="G20"/>
      <c r="H20"/>
      <c r="I20"/>
      <c r="J20"/>
      <c r="K20"/>
      <c r="L20"/>
      <c r="M20"/>
      <c r="N20"/>
    </row>
    <row r="21" spans="2:14" x14ac:dyDescent="0.2">
      <c r="B21"/>
      <c r="C21"/>
      <c r="D21"/>
      <c r="E21"/>
      <c r="F21"/>
      <c r="G21"/>
      <c r="H21"/>
      <c r="I21"/>
      <c r="J21"/>
      <c r="K21"/>
      <c r="L21"/>
      <c r="M21"/>
      <c r="N21"/>
    </row>
    <row r="22" spans="2:14" x14ac:dyDescent="0.2">
      <c r="B22"/>
      <c r="C22"/>
      <c r="D22"/>
      <c r="E22"/>
      <c r="F22"/>
      <c r="G22"/>
      <c r="H22"/>
      <c r="I22"/>
      <c r="J22"/>
      <c r="K22"/>
      <c r="L22"/>
      <c r="M22"/>
      <c r="N22"/>
    </row>
    <row r="23" spans="2:14" x14ac:dyDescent="0.2">
      <c r="B23"/>
      <c r="C23"/>
      <c r="D23"/>
      <c r="E23"/>
      <c r="F23"/>
      <c r="G23"/>
      <c r="H23"/>
      <c r="I23"/>
      <c r="J23"/>
      <c r="K23"/>
      <c r="L23"/>
      <c r="M23"/>
      <c r="N23"/>
    </row>
    <row r="24" spans="2:14" x14ac:dyDescent="0.2">
      <c r="B24"/>
      <c r="C24"/>
      <c r="D24"/>
      <c r="E24"/>
      <c r="F24"/>
      <c r="G24"/>
      <c r="H24"/>
      <c r="I24"/>
      <c r="J24"/>
      <c r="K24"/>
      <c r="L24"/>
      <c r="M24"/>
      <c r="N24"/>
    </row>
    <row r="25" spans="2:14" x14ac:dyDescent="0.2">
      <c r="B25"/>
      <c r="C25"/>
      <c r="D25"/>
      <c r="E25"/>
      <c r="F25"/>
      <c r="G25"/>
      <c r="H25"/>
      <c r="I25"/>
      <c r="J25"/>
      <c r="K25"/>
      <c r="L25"/>
      <c r="M25"/>
      <c r="N25"/>
    </row>
    <row r="26" spans="2:14" x14ac:dyDescent="0.2">
      <c r="B26"/>
      <c r="C26"/>
      <c r="D26"/>
      <c r="E26"/>
      <c r="F26"/>
      <c r="G26"/>
      <c r="H26"/>
      <c r="I26"/>
      <c r="J26"/>
      <c r="K26"/>
      <c r="L26"/>
      <c r="M26"/>
      <c r="N26"/>
    </row>
    <row r="27" spans="2:14" x14ac:dyDescent="0.2">
      <c r="B27"/>
      <c r="C27"/>
      <c r="D27"/>
      <c r="E27"/>
      <c r="F27"/>
      <c r="G27"/>
      <c r="H27"/>
      <c r="I27"/>
      <c r="J27"/>
      <c r="K27"/>
      <c r="L27"/>
      <c r="M27"/>
      <c r="N27"/>
    </row>
    <row r="28" spans="2:14" x14ac:dyDescent="0.2">
      <c r="B28"/>
      <c r="C28"/>
      <c r="D28"/>
      <c r="E28"/>
      <c r="F28"/>
      <c r="G28"/>
      <c r="H28"/>
      <c r="I28"/>
      <c r="J28"/>
      <c r="K28"/>
      <c r="L28"/>
      <c r="M28"/>
      <c r="N28"/>
    </row>
  </sheetData>
  <mergeCells count="3">
    <mergeCell ref="I4:N4"/>
    <mergeCell ref="C4:H4"/>
    <mergeCell ref="P4:T15"/>
  </mergeCells>
  <printOptions horizontalCentered="1"/>
  <pageMargins left="0.4" right="0.4" top="0.4" bottom="0.4" header="0.3" footer="0.3"/>
  <pageSetup paperSize="9" scale="64" fitToHeight="0" orientation="landscape" horizontalDpi="4294967293" r:id="rId2"/>
  <headerFooter differentFirst="1">
    <oddFooter>Page &amp;P of &amp;N</oddFooter>
  </headerFooter>
  <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Listy</vt:lpstr>
      </vt:variant>
      <vt:variant>
        <vt:i4>4</vt:i4>
      </vt:variant>
      <vt:variant>
        <vt:lpstr>Pojmenované oblasti</vt:lpstr>
      </vt:variant>
      <vt:variant>
        <vt:i4>3</vt:i4>
      </vt:variant>
    </vt:vector>
  </HeadingPairs>
  <TitlesOfParts>
    <vt:vector size="7" baseType="lpstr">
      <vt:lpstr>Začátek</vt:lpstr>
      <vt:lpstr>PARAMETRY PROJEKTU</vt:lpstr>
      <vt:lpstr>PODROBNOSTI PROJEKTU</vt:lpstr>
      <vt:lpstr>CELKOVÉ ČÁSTKY PROJEKTU</vt:lpstr>
      <vt:lpstr>'CELKOVÉ ČÁSTKY PROJEKTU'!Názvy_tisku</vt:lpstr>
      <vt:lpstr>'PODROBNOSTI PROJEKTU'!Názvy_tisku</vt:lpstr>
      <vt:lpstr>TypProjektu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2018-05-29T11:56:34Z</dcterms:created>
  <dcterms:modified xsi:type="dcterms:W3CDTF">2019-02-15T08:19:49Z</dcterms:modified>
</cp:coreProperties>
</file>

<file path=docProps/custom.xml><?xml version="1.0" encoding="utf-8"?>
<Properties xmlns="http://schemas.openxmlformats.org/officeDocument/2006/custom-properties" xmlns:vt="http://schemas.openxmlformats.org/officeDocument/2006/docPropsVTypes"/>
</file>