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Administrator\Desktop\cs-CZ\"/>
    </mc:Choice>
  </mc:AlternateContent>
  <bookViews>
    <workbookView xWindow="0" yWindow="0" windowWidth="20490" windowHeight="7515" tabRatio="611"/>
  </bookViews>
  <sheets>
    <sheet name="Leden" sheetId="6" r:id="rId1"/>
    <sheet name="Únor" sheetId="9" r:id="rId2"/>
    <sheet name="Březen" sheetId="10" r:id="rId3"/>
    <sheet name="Duben" sheetId="11" r:id="rId4"/>
    <sheet name="Květen" sheetId="12" r:id="rId5"/>
    <sheet name="Červen" sheetId="13" r:id="rId6"/>
    <sheet name="Červenec" sheetId="14" r:id="rId7"/>
    <sheet name="Srpen" sheetId="15" r:id="rId8"/>
    <sheet name="Září" sheetId="16" r:id="rId9"/>
    <sheet name="Říjen" sheetId="17" r:id="rId10"/>
    <sheet name="Listopad" sheetId="18" r:id="rId11"/>
    <sheet name="Prosinec" sheetId="19" r:id="rId12"/>
  </sheets>
  <definedNames>
    <definedName name="Ne1Bře">DATE(RokKalendáře,3,1)-WEEKDAY(DATE(RokKalendáře,3,1))+1</definedName>
    <definedName name="Ne1Čer">DATE(RokKalendáře,6,1)-WEEKDAY(DATE(RokKalendáře,6,1))+1</definedName>
    <definedName name="Ne1Čvc">DATE(RokKalendáře,7,1)-WEEKDAY(DATE(RokKalendáře,7,1))+1</definedName>
    <definedName name="Ne1Dub">DATE(RokKalendáře,4,1)-WEEKDAY(DATE(RokKalendáře,4,1))+1</definedName>
    <definedName name="Ne1Kvě">DATE(RokKalendáře,5,1)-WEEKDAY(DATE(RokKalendáře,5,1))+1</definedName>
    <definedName name="Ne1Led">DATE(RokKalendáře,1,1)-WEEKDAY(DATE(RokKalendáře,1,1))+1</definedName>
    <definedName name="Ne1Lis">DATE(RokKalendáře,11,1)-WEEKDAY(DATE(RokKalendáře,11,1))+1</definedName>
    <definedName name="Ne1Pro">DATE(RokKalendáře,12,1)-WEEKDAY(DATE(RokKalendáře,12,1))+1</definedName>
    <definedName name="Ne1Říj">DATE(RokKalendáře,10,1)-WEEKDAY(DATE(RokKalendáře,10,1))+1</definedName>
    <definedName name="Ne1Srp">DATE(RokKalendáře,8,1)-WEEKDAY(DATE(RokKalendáře,8,1))+1</definedName>
    <definedName name="Ne1Úno">DATE(RokKalendáře,2,1)-WEEKDAY(DATE(RokKalendáře,2,1))+1</definedName>
    <definedName name="Ne1Zář">DATE(RokKalendáře,9,1)-WEEKDAY(DATE(RokKalendáře,9,1))+1</definedName>
    <definedName name="_xlnm.Print_Area" localSheetId="2">Březen!$B$2:$J$16</definedName>
    <definedName name="_xlnm.Print_Area" localSheetId="5">Červen!$B$2:$J$16</definedName>
    <definedName name="_xlnm.Print_Area" localSheetId="6">Červenec!$B$2:$J$16</definedName>
    <definedName name="_xlnm.Print_Area" localSheetId="3">Duben!$B$2:$J$16</definedName>
    <definedName name="_xlnm.Print_Area" localSheetId="4">Květen!$B$2:$J$16</definedName>
    <definedName name="_xlnm.Print_Area" localSheetId="0">Leden!$B$2:$J$16</definedName>
    <definedName name="_xlnm.Print_Area" localSheetId="10">Listopad!$B$2:$J$16</definedName>
    <definedName name="_xlnm.Print_Area" localSheetId="11">Prosinec!$B$2:$J$16</definedName>
    <definedName name="_xlnm.Print_Area" localSheetId="9">Říjen!$B$2:$J$16</definedName>
    <definedName name="_xlnm.Print_Area" localSheetId="7">Srpen!$B$2:$J$16</definedName>
    <definedName name="_xlnm.Print_Area" localSheetId="1">Únor!$B$2:$J$16</definedName>
    <definedName name="_xlnm.Print_Area" localSheetId="8">Září!$B$2:$J$16</definedName>
    <definedName name="RokKalendáře">Leden!$K$2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" i="6" l="1"/>
  <c r="C15" i="19" l="1"/>
  <c r="H13" i="19"/>
  <c r="F13" i="19"/>
  <c r="D13" i="19"/>
  <c r="B13" i="19"/>
  <c r="G11" i="19"/>
  <c r="E11" i="19"/>
  <c r="C11" i="19"/>
  <c r="H9" i="19"/>
  <c r="F9" i="19"/>
  <c r="D9" i="19"/>
  <c r="B9" i="19"/>
  <c r="G7" i="19"/>
  <c r="E7" i="19"/>
  <c r="C7" i="19"/>
  <c r="H5" i="19"/>
  <c r="F5" i="19"/>
  <c r="D5" i="19"/>
  <c r="B5" i="19"/>
  <c r="B15" i="19"/>
  <c r="G13" i="19"/>
  <c r="E13" i="19"/>
  <c r="C13" i="19"/>
  <c r="H11" i="19"/>
  <c r="F11" i="19"/>
  <c r="D11" i="19"/>
  <c r="B11" i="19"/>
  <c r="G9" i="19"/>
  <c r="E9" i="19"/>
  <c r="C9" i="19"/>
  <c r="H7" i="19"/>
  <c r="F7" i="19"/>
  <c r="D7" i="19"/>
  <c r="B7" i="19"/>
  <c r="G5" i="19"/>
  <c r="E5" i="19"/>
  <c r="C5" i="19"/>
  <c r="C15" i="18"/>
  <c r="H13" i="18"/>
  <c r="F13" i="18"/>
  <c r="D13" i="18"/>
  <c r="B13" i="18"/>
  <c r="G11" i="18"/>
  <c r="E11" i="18"/>
  <c r="C11" i="18"/>
  <c r="H9" i="18"/>
  <c r="F9" i="18"/>
  <c r="D9" i="18"/>
  <c r="B9" i="18"/>
  <c r="G7" i="18"/>
  <c r="E7" i="18"/>
  <c r="C7" i="18"/>
  <c r="H5" i="18"/>
  <c r="F5" i="18"/>
  <c r="D5" i="18"/>
  <c r="B5" i="18"/>
  <c r="B15" i="18"/>
  <c r="G13" i="18"/>
  <c r="E13" i="18"/>
  <c r="C13" i="18"/>
  <c r="H11" i="18"/>
  <c r="F11" i="18"/>
  <c r="D11" i="18"/>
  <c r="B11" i="18"/>
  <c r="G9" i="18"/>
  <c r="E9" i="18"/>
  <c r="C9" i="18"/>
  <c r="H7" i="18"/>
  <c r="F7" i="18"/>
  <c r="D7" i="18"/>
  <c r="B7" i="18"/>
  <c r="G5" i="18"/>
  <c r="E5" i="18"/>
  <c r="C5" i="18"/>
  <c r="C15" i="17"/>
  <c r="H13" i="17"/>
  <c r="F13" i="17"/>
  <c r="D13" i="17"/>
  <c r="B13" i="17"/>
  <c r="G11" i="17"/>
  <c r="E11" i="17"/>
  <c r="C11" i="17"/>
  <c r="H9" i="17"/>
  <c r="F9" i="17"/>
  <c r="D9" i="17"/>
  <c r="B9" i="17"/>
  <c r="G7" i="17"/>
  <c r="E7" i="17"/>
  <c r="C7" i="17"/>
  <c r="H5" i="17"/>
  <c r="F5" i="17"/>
  <c r="D5" i="17"/>
  <c r="B5" i="17"/>
  <c r="B15" i="17"/>
  <c r="G13" i="17"/>
  <c r="E13" i="17"/>
  <c r="C13" i="17"/>
  <c r="H11" i="17"/>
  <c r="F11" i="17"/>
  <c r="D11" i="17"/>
  <c r="B11" i="17"/>
  <c r="G9" i="17"/>
  <c r="E9" i="17"/>
  <c r="C9" i="17"/>
  <c r="H7" i="17"/>
  <c r="F7" i="17"/>
  <c r="D7" i="17"/>
  <c r="B7" i="17"/>
  <c r="G5" i="17"/>
  <c r="E5" i="17"/>
  <c r="C5" i="17"/>
  <c r="C15" i="16"/>
  <c r="H13" i="16"/>
  <c r="F13" i="16"/>
  <c r="D13" i="16"/>
  <c r="B13" i="16"/>
  <c r="G11" i="16"/>
  <c r="E11" i="16"/>
  <c r="C11" i="16"/>
  <c r="H9" i="16"/>
  <c r="F9" i="16"/>
  <c r="D9" i="16"/>
  <c r="B9" i="16"/>
  <c r="G7" i="16"/>
  <c r="E7" i="16"/>
  <c r="C7" i="16"/>
  <c r="H5" i="16"/>
  <c r="F5" i="16"/>
  <c r="D5" i="16"/>
  <c r="B5" i="16"/>
  <c r="B15" i="16"/>
  <c r="G13" i="16"/>
  <c r="E13" i="16"/>
  <c r="C13" i="16"/>
  <c r="H11" i="16"/>
  <c r="F11" i="16"/>
  <c r="D11" i="16"/>
  <c r="B11" i="16"/>
  <c r="G9" i="16"/>
  <c r="E9" i="16"/>
  <c r="C9" i="16"/>
  <c r="H7" i="16"/>
  <c r="F7" i="16"/>
  <c r="D7" i="16"/>
  <c r="B7" i="16"/>
  <c r="G5" i="16"/>
  <c r="E5" i="16"/>
  <c r="C5" i="16"/>
  <c r="C15" i="15"/>
  <c r="H13" i="15"/>
  <c r="F13" i="15"/>
  <c r="D13" i="15"/>
  <c r="B13" i="15"/>
  <c r="G11" i="15"/>
  <c r="E11" i="15"/>
  <c r="C11" i="15"/>
  <c r="H9" i="15"/>
  <c r="F9" i="15"/>
  <c r="D9" i="15"/>
  <c r="B9" i="15"/>
  <c r="G7" i="15"/>
  <c r="E7" i="15"/>
  <c r="C7" i="15"/>
  <c r="H5" i="15"/>
  <c r="F5" i="15"/>
  <c r="D5" i="15"/>
  <c r="B5" i="15"/>
  <c r="B15" i="15"/>
  <c r="G13" i="15"/>
  <c r="E13" i="15"/>
  <c r="C13" i="15"/>
  <c r="H11" i="15"/>
  <c r="F11" i="15"/>
  <c r="D11" i="15"/>
  <c r="B11" i="15"/>
  <c r="G9" i="15"/>
  <c r="E9" i="15"/>
  <c r="C9" i="15"/>
  <c r="H7" i="15"/>
  <c r="F7" i="15"/>
  <c r="D7" i="15"/>
  <c r="B7" i="15"/>
  <c r="G5" i="15"/>
  <c r="E5" i="15"/>
  <c r="C5" i="15"/>
  <c r="C15" i="14"/>
  <c r="H13" i="14"/>
  <c r="F13" i="14"/>
  <c r="D13" i="14"/>
  <c r="B13" i="14"/>
  <c r="G11" i="14"/>
  <c r="E11" i="14"/>
  <c r="C11" i="14"/>
  <c r="H9" i="14"/>
  <c r="F9" i="14"/>
  <c r="D9" i="14"/>
  <c r="B9" i="14"/>
  <c r="G7" i="14"/>
  <c r="E7" i="14"/>
  <c r="C7" i="14"/>
  <c r="H5" i="14"/>
  <c r="F5" i="14"/>
  <c r="D5" i="14"/>
  <c r="B5" i="14"/>
  <c r="B15" i="14"/>
  <c r="G13" i="14"/>
  <c r="E13" i="14"/>
  <c r="C13" i="14"/>
  <c r="H11" i="14"/>
  <c r="F11" i="14"/>
  <c r="D11" i="14"/>
  <c r="B11" i="14"/>
  <c r="G9" i="14"/>
  <c r="E9" i="14"/>
  <c r="C9" i="14"/>
  <c r="H7" i="14"/>
  <c r="F7" i="14"/>
  <c r="D7" i="14"/>
  <c r="B7" i="14"/>
  <c r="G5" i="14"/>
  <c r="E5" i="14"/>
  <c r="C5" i="14"/>
  <c r="C15" i="13"/>
  <c r="H13" i="13"/>
  <c r="F13" i="13"/>
  <c r="D13" i="13"/>
  <c r="B13" i="13"/>
  <c r="G11" i="13"/>
  <c r="E11" i="13"/>
  <c r="C11" i="13"/>
  <c r="H9" i="13"/>
  <c r="F9" i="13"/>
  <c r="D9" i="13"/>
  <c r="B9" i="13"/>
  <c r="G7" i="13"/>
  <c r="E7" i="13"/>
  <c r="C7" i="13"/>
  <c r="H5" i="13"/>
  <c r="F5" i="13"/>
  <c r="D5" i="13"/>
  <c r="B5" i="13"/>
  <c r="B15" i="13"/>
  <c r="G13" i="13"/>
  <c r="E13" i="13"/>
  <c r="C13" i="13"/>
  <c r="H11" i="13"/>
  <c r="F11" i="13"/>
  <c r="D11" i="13"/>
  <c r="B11" i="13"/>
  <c r="G9" i="13"/>
  <c r="E9" i="13"/>
  <c r="C9" i="13"/>
  <c r="H7" i="13"/>
  <c r="F7" i="13"/>
  <c r="D7" i="13"/>
  <c r="B7" i="13"/>
  <c r="G5" i="13"/>
  <c r="E5" i="13"/>
  <c r="C5" i="13"/>
  <c r="C15" i="12"/>
  <c r="H13" i="12"/>
  <c r="F13" i="12"/>
  <c r="D13" i="12"/>
  <c r="B13" i="12"/>
  <c r="G11" i="12"/>
  <c r="E11" i="12"/>
  <c r="C11" i="12"/>
  <c r="H9" i="12"/>
  <c r="F9" i="12"/>
  <c r="D9" i="12"/>
  <c r="B9" i="12"/>
  <c r="G7" i="12"/>
  <c r="E7" i="12"/>
  <c r="C7" i="12"/>
  <c r="H5" i="12"/>
  <c r="F5" i="12"/>
  <c r="D5" i="12"/>
  <c r="B5" i="12"/>
  <c r="B15" i="12"/>
  <c r="G13" i="12"/>
  <c r="E13" i="12"/>
  <c r="C13" i="12"/>
  <c r="H11" i="12"/>
  <c r="F11" i="12"/>
  <c r="D11" i="12"/>
  <c r="B11" i="12"/>
  <c r="G9" i="12"/>
  <c r="E9" i="12"/>
  <c r="C9" i="12"/>
  <c r="H7" i="12"/>
  <c r="F7" i="12"/>
  <c r="D7" i="12"/>
  <c r="B7" i="12"/>
  <c r="G5" i="12"/>
  <c r="E5" i="12"/>
  <c r="C5" i="12"/>
  <c r="C15" i="11"/>
  <c r="H13" i="11"/>
  <c r="F13" i="11"/>
  <c r="D13" i="11"/>
  <c r="B13" i="11"/>
  <c r="G11" i="11"/>
  <c r="E11" i="11"/>
  <c r="C11" i="11"/>
  <c r="H9" i="11"/>
  <c r="F9" i="11"/>
  <c r="D9" i="11"/>
  <c r="B9" i="11"/>
  <c r="G7" i="11"/>
  <c r="E7" i="11"/>
  <c r="C7" i="11"/>
  <c r="H5" i="11"/>
  <c r="F5" i="11"/>
  <c r="D5" i="11"/>
  <c r="B5" i="11"/>
  <c r="B15" i="11"/>
  <c r="G13" i="11"/>
  <c r="E13" i="11"/>
  <c r="C13" i="11"/>
  <c r="H11" i="11"/>
  <c r="F11" i="11"/>
  <c r="D11" i="11"/>
  <c r="B11" i="11"/>
  <c r="G9" i="11"/>
  <c r="E9" i="11"/>
  <c r="C9" i="11"/>
  <c r="H7" i="11"/>
  <c r="F7" i="11"/>
  <c r="D7" i="11"/>
  <c r="B7" i="11"/>
  <c r="G5" i="11"/>
  <c r="E5" i="11"/>
  <c r="C5" i="11"/>
  <c r="C15" i="10"/>
  <c r="H13" i="10"/>
  <c r="F13" i="10"/>
  <c r="D13" i="10"/>
  <c r="B13" i="10"/>
  <c r="G11" i="10"/>
  <c r="E11" i="10"/>
  <c r="C11" i="10"/>
  <c r="H9" i="10"/>
  <c r="F9" i="10"/>
  <c r="D9" i="10"/>
  <c r="B9" i="10"/>
  <c r="G7" i="10"/>
  <c r="E7" i="10"/>
  <c r="C7" i="10"/>
  <c r="H5" i="10"/>
  <c r="F5" i="10"/>
  <c r="D5" i="10"/>
  <c r="B5" i="10"/>
  <c r="B15" i="10"/>
  <c r="G13" i="10"/>
  <c r="E13" i="10"/>
  <c r="C13" i="10"/>
  <c r="H11" i="10"/>
  <c r="F11" i="10"/>
  <c r="D11" i="10"/>
  <c r="B11" i="10"/>
  <c r="G9" i="10"/>
  <c r="E9" i="10"/>
  <c r="C9" i="10"/>
  <c r="H7" i="10"/>
  <c r="F7" i="10"/>
  <c r="D7" i="10"/>
  <c r="B7" i="10"/>
  <c r="G5" i="10"/>
  <c r="E5" i="10"/>
  <c r="C5" i="10"/>
  <c r="C15" i="9"/>
  <c r="H13" i="9"/>
  <c r="F13" i="9"/>
  <c r="D13" i="9"/>
  <c r="B13" i="9"/>
  <c r="G11" i="9"/>
  <c r="E11" i="9"/>
  <c r="C11" i="9"/>
  <c r="H9" i="9"/>
  <c r="F9" i="9"/>
  <c r="D9" i="9"/>
  <c r="B9" i="9"/>
  <c r="G7" i="9"/>
  <c r="E7" i="9"/>
  <c r="C7" i="9"/>
  <c r="H5" i="9"/>
  <c r="F5" i="9"/>
  <c r="D5" i="9"/>
  <c r="B5" i="9"/>
  <c r="B15" i="9"/>
  <c r="G13" i="9"/>
  <c r="E13" i="9"/>
  <c r="C13" i="9"/>
  <c r="H11" i="9"/>
  <c r="F11" i="9"/>
  <c r="D11" i="9"/>
  <c r="B11" i="9"/>
  <c r="G9" i="9"/>
  <c r="E9" i="9"/>
  <c r="C9" i="9"/>
  <c r="H7" i="9"/>
  <c r="F7" i="9"/>
  <c r="D7" i="9"/>
  <c r="B7" i="9"/>
  <c r="G5" i="9"/>
  <c r="E5" i="9"/>
  <c r="C5" i="9"/>
  <c r="C15" i="6"/>
  <c r="H13" i="6"/>
  <c r="F13" i="6"/>
  <c r="D13" i="6"/>
  <c r="B13" i="6"/>
  <c r="G11" i="6"/>
  <c r="E11" i="6"/>
  <c r="C11" i="6"/>
  <c r="H9" i="6"/>
  <c r="F9" i="6"/>
  <c r="D9" i="6"/>
  <c r="B9" i="6"/>
  <c r="G7" i="6"/>
  <c r="E7" i="6"/>
  <c r="C7" i="6"/>
  <c r="H5" i="6"/>
  <c r="F5" i="6"/>
  <c r="D5" i="6"/>
  <c r="B5" i="6"/>
  <c r="B15" i="6"/>
  <c r="G13" i="6"/>
  <c r="E13" i="6"/>
  <c r="C13" i="6"/>
  <c r="H11" i="6"/>
  <c r="F11" i="6"/>
  <c r="D11" i="6"/>
  <c r="B11" i="6"/>
  <c r="G9" i="6"/>
  <c r="E9" i="6"/>
  <c r="C9" i="6"/>
  <c r="H7" i="6"/>
  <c r="F7" i="6"/>
  <c r="D7" i="6"/>
  <c r="B7" i="6"/>
  <c r="G5" i="6"/>
  <c r="E5" i="6"/>
  <c r="C5" i="6"/>
  <c r="B3" i="9"/>
  <c r="B3" i="11"/>
  <c r="B3" i="13"/>
  <c r="B3" i="15"/>
  <c r="B3" i="17"/>
  <c r="B3" i="6"/>
  <c r="B3" i="10"/>
  <c r="B3" i="12"/>
  <c r="B3" i="14"/>
  <c r="B3" i="16"/>
  <c r="B3" i="18"/>
  <c r="B3" i="19"/>
</calcChain>
</file>

<file path=xl/sharedStrings.xml><?xml version="1.0" encoding="utf-8"?>
<sst xmlns="http://schemas.openxmlformats.org/spreadsheetml/2006/main" count="97" uniqueCount="9">
  <si>
    <t>PONDĚLÍ</t>
  </si>
  <si>
    <t>ÚTERÝ</t>
  </si>
  <si>
    <t>STŘEDA</t>
  </si>
  <si>
    <t>POZNÁMKY:</t>
  </si>
  <si>
    <t>ČTVRTEK</t>
  </si>
  <si>
    <t>PÁTEK</t>
  </si>
  <si>
    <t>SOBOTA</t>
  </si>
  <si>
    <t>NEDĚLE</t>
  </si>
  <si>
    <t>VYBERTE ROK: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</si>
</sst>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"/>
    <numFmt numFmtId="165" formatCode="mmmm\ yyyy"/>
    <numFmt numFmtId="166" formatCode="mmmm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2" fillId="0" borderId="10" xfId="3" applyFont="1" applyFill="1" applyBorder="1" applyAlignment="1">
      <alignment horizontal="center" vertical="top" wrapText="1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4" fontId="13" fillId="4" borderId="11" xfId="1" applyNumberFormat="1" applyFont="1" applyFill="1" applyBorder="1" applyAlignment="1">
      <alignment horizontal="left" vertical="top" wrapText="1"/>
    </xf>
    <xf numFmtId="164" fontId="13" fillId="0" borderId="11" xfId="1" applyNumberFormat="1" applyFont="1" applyFill="1" applyBorder="1" applyAlignment="1">
      <alignment horizontal="left" vertical="top" wrapText="1"/>
    </xf>
    <xf numFmtId="164" fontId="13" fillId="4" borderId="12" xfId="1" applyNumberFormat="1" applyFont="1" applyFill="1" applyBorder="1" applyAlignment="1">
      <alignment horizontal="left" vertical="top" wrapText="1"/>
    </xf>
    <xf numFmtId="164" fontId="13" fillId="0" borderId="12" xfId="1" applyNumberFormat="1" applyFont="1" applyFill="1" applyBorder="1" applyAlignment="1">
      <alignment horizontal="left" vertical="top" wrapText="1"/>
    </xf>
    <xf numFmtId="164" fontId="13" fillId="0" borderId="13" xfId="1" applyNumberFormat="1" applyFont="1" applyFill="1" applyBorder="1" applyAlignment="1">
      <alignment horizontal="left" vertical="top" wrapText="1"/>
    </xf>
    <xf numFmtId="0" fontId="2" fillId="5" borderId="0" xfId="1" applyFill="1"/>
    <xf numFmtId="0" fontId="14" fillId="0" borderId="0" xfId="1" applyFont="1" applyFill="1" applyAlignment="1">
      <alignment horizontal="right"/>
    </xf>
    <xf numFmtId="0" fontId="15" fillId="0" borderId="0" xfId="0" applyFont="1" applyFill="1" applyAlignment="1">
      <alignment horizontal="right" vertical="top"/>
    </xf>
    <xf numFmtId="0" fontId="0" fillId="0" borderId="0" xfId="0" applyFill="1"/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1" fillId="0" borderId="5" xfId="2" applyNumberFormat="1" applyFont="1" applyFill="1" applyBorder="1" applyAlignment="1">
      <alignment horizontal="left" vertical="center" wrapText="1"/>
    </xf>
    <xf numFmtId="164" fontId="11" fillId="0" borderId="6" xfId="2" applyNumberFormat="1" applyFont="1" applyFill="1" applyBorder="1" applyAlignment="1">
      <alignment horizontal="left" vertical="center" wrapText="1"/>
    </xf>
    <xf numFmtId="164" fontId="11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 % – Zvýraznění1 2" xfId="3"/>
    <cellStyle name="Hypertextový odkaz" xfId="5" builtinId="8"/>
    <cellStyle name="Nadpis 1 2" xfId="4"/>
    <cellStyle name="Normální" xfId="0" builtinId="0" customBuiltin="1"/>
    <cellStyle name="Normální 2" xfId="1"/>
    <cellStyle name="Zvýraznění1 2" xfId="2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StylTabulkySvětlý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StylTabulkySvětlý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RokKalendáře" max="2999" min="1900" page="10" val="2018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41234</xdr:rowOff>
    </xdr:from>
    <xdr:to>
      <xdr:col>9</xdr:col>
      <xdr:colOff>1035429</xdr:colOff>
      <xdr:row>7</xdr:row>
      <xdr:rowOff>517174</xdr:rowOff>
    </xdr:to>
    <xdr:pic>
      <xdr:nvPicPr>
        <xdr:cNvPr id="3" name="Obrázek 2" descr="Opečená jehněčí žebra na pánvičce" title="Lednový 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114613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336852</xdr:colOff>
      <xdr:row>7</xdr:row>
      <xdr:rowOff>645080</xdr:rowOff>
    </xdr:from>
    <xdr:to>
      <xdr:col>9</xdr:col>
      <xdr:colOff>1035429</xdr:colOff>
      <xdr:row>11</xdr:row>
      <xdr:rowOff>633915</xdr:rowOff>
    </xdr:to>
    <xdr:pic>
      <xdr:nvPicPr>
        <xdr:cNvPr id="21" name="Obrázek 20" descr="Různé druhy koření v šesti obdélníkových miskách" title="Lednový 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328350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761821</xdr:rowOff>
    </xdr:from>
    <xdr:to>
      <xdr:col>9</xdr:col>
      <xdr:colOff>1063256</xdr:colOff>
      <xdr:row>16</xdr:row>
      <xdr:rowOff>3906</xdr:rowOff>
    </xdr:to>
    <xdr:sp macro="" textlink="">
      <xdr:nvSpPr>
        <xdr:cNvPr id="25" name="Textové pole 24" descr="Adresa&#10;PSČ Město&#10;&#10;Telefon&#10;FAX&#10;E-mail&#10;Web" title="Blok adresy"/>
        <xdr:cNvSpPr txBox="1"/>
      </xdr:nvSpPr>
      <xdr:spPr>
        <a:xfrm>
          <a:off x="8843426" y="5419546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Vaše adresa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PSČ Město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123 555 789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123 456 789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</xdr:row>
          <xdr:rowOff>85725</xdr:rowOff>
        </xdr:from>
        <xdr:to>
          <xdr:col>11</xdr:col>
          <xdr:colOff>114300</xdr:colOff>
          <xdr:row>1</xdr:row>
          <xdr:rowOff>314325</xdr:rowOff>
        </xdr:to>
        <xdr:sp macro="" textlink="">
          <xdr:nvSpPr>
            <xdr:cNvPr id="1026" name="Číselník 2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Obrázek 1" descr="Karamelizované mořské mušle na zkřehlém mangoldu. Pokud tento obrázek chcete změnit, klikněte na něj pravým tlačítkem a zvolte Změnit obrázek." title="Říjnový 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Obrázek 5" descr="Miska s čerstvým mangoldem. Pokud tento obrázek chcete změnit, klikněte na něj pravým tlačítkem a zvolte Změnit obrázek." title="Říjnový 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xtové pole 7" descr="Adresa&#10;PSČ Město&#10;&#10;Telefon&#10;FAX&#10;E-mail&#10;Web" title="Blok adresy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Vaše adresa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PSČ Město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123 555 789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123 456 789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Obrázek 1" descr="Dvě misky mrkvové polévky ozdobené jogurtovými spirálami a kousky petržele. Pokud tento obrázek chcete změnit, klikněte na něj pravým tlačítkem a zvolte Změnit obrázek." title="Listopadový 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Obrázek 5" descr="Svazek čerstvých mrkví. Pokud tento obrázek chcete změnit, klikněte na něj pravým tlačítkem a zvolte Změnit obrázek." title="Listopadový 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ové pole 7" descr="Adresa&#10;PSČ Město&#10;&#10;Telefon&#10;FAX&#10;E-mail&#10;Web" title="Blok adresy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Vaše adresa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PSČ Město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123 555 789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123 456 789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Obrázek 1" descr="Tácek s krémovými dezerty ozdobenými drcenými sušenkami. Pokud tento obrázek chcete změnit, klikněte na něj pravým tlačítkem a zvolte Změnit obrázek." title="Prosincový 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Obrázek 5" descr="Čerstvě napečené laskominy. Pokud tento obrázek chcete změnit, klikněte na něj pravým tlačítkem a zvolte Změnit obrázek." title="Prosincový 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9</xdr:col>
      <xdr:colOff>1059030</xdr:colOff>
      <xdr:row>16</xdr:row>
      <xdr:rowOff>13610</xdr:rowOff>
    </xdr:to>
    <xdr:sp macro="" textlink="">
      <xdr:nvSpPr>
        <xdr:cNvPr id="8" name="Textové pole 7" descr="Adresa&#10;PSČ Město&#10;&#10;Telefon&#10;FAX&#10;E-mail&#10;Web" title="Blok adresy"/>
        <xdr:cNvSpPr txBox="1"/>
      </xdr:nvSpPr>
      <xdr:spPr>
        <a:xfrm>
          <a:off x="8839200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Vaše adresa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PSČ Město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123 555 789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123 456 789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Obrázek 1" descr="Rendlík s dušeným masem a zeleninou.  Pokud tento obrázek chcete změnit, klikněte na něj pravým tlačítkem a zvolte Změnit obrázek." title="Únorový 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635555</xdr:rowOff>
    </xdr:from>
    <xdr:to>
      <xdr:col>9</xdr:col>
      <xdr:colOff>1035035</xdr:colOff>
      <xdr:row>11</xdr:row>
      <xdr:rowOff>623170</xdr:rowOff>
    </xdr:to>
    <xdr:pic>
      <xdr:nvPicPr>
        <xdr:cNvPr id="6" name="Obrázek 5" descr="Čerstvé houby.  Pokud tento obrázek chcete změnit, klikněte na něj pravým tlačítkem a zvolte Změnit obrázek." title="Únorový 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21630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752475</xdr:rowOff>
    </xdr:from>
    <xdr:to>
      <xdr:col>9</xdr:col>
      <xdr:colOff>1059030</xdr:colOff>
      <xdr:row>15</xdr:row>
      <xdr:rowOff>813710</xdr:rowOff>
    </xdr:to>
    <xdr:sp macro="" textlink="">
      <xdr:nvSpPr>
        <xdr:cNvPr id="8" name="Textové pole 7" descr="Adresa&#10;PSČ Město&#10;&#10;Telefon&#10;FAX&#10;E-mail&#10;Web" title="Blok adresy"/>
        <xdr:cNvSpPr txBox="1"/>
      </xdr:nvSpPr>
      <xdr:spPr>
        <a:xfrm>
          <a:off x="8839200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Vaše adresa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PSČ Město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123 555 789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123 456 789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Obrázek 1" descr="Čerstvý zeleninový salát ozdobený plátky ředkvičky a oříšky.  Pokud tento obrázek chcete změnit, klikněte na něj pravým tlačítkem a zvolte Změnit obrázek." title="Březnový 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Obrázek 5" descr="Tácek s čerstvými ředkvičkami.  Pokud tento obrázek chcete změnit, klikněte na něj pravým tlačítkem a zvolte Změnit obrázek." title="Březnový obrázek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ové pole 7" descr="Adresa&#10;PSČ Město&#10;&#10;Telefon&#10;FAX&#10;E-mail&#10;Web" title="Blok adresy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Vaše adresa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PSČ Město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123 555 789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123 456 789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Obrázek 1" descr="Koláče plněné chřestem nakrájené na klínky a naskládané na sebe.  Pokud tento obrázek chcete změnit, klikněte na něj pravým tlačítkem a zvolte Změnit obrázek." title="Dubnový 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Obrázek 5" descr="Stonky čerstvého chřestu.  Pokud tento obrázek chcete změnit, klikněte na něj pravým tlačítkem a zvolte Změnit obrázek." title="Dubnový 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ové pole 7" descr="Adresa&#10;PSČ Město&#10;&#10;Telefon&#10;FAX&#10;E-mail&#10;Web" title="Blok adresy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Vaše adresa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PSČ Město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123 555 789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123 456 789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Obrázek 1" descr="Miska s ovocným koktejlem. Pokud tento obrázek chcete změnit, klikněte na něj pravým tlačítkem a zvolte Změnit obrázek." title="Květnový 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Obrázek 5" descr="Klínky čerstvého grapefruitu.  Pokud tento obrázek chcete změnit, klikněte na něj pravým tlačítkem a zvolte Změnit obrázek." title="Květnový 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ové pole 7" descr="Adresa&#10;PSČ Město&#10;&#10;Telefon&#10;FAX&#10;E-mail&#10;Web" title="Blok adresy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Vaše adresa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PSČ Město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123 555 789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123 456 789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Obrázek 1" descr="Čerstvý zeleninový salát. Pokud tento obrázek chcete změnit, klikněte na něj pravým tlačítkem a zvolte Změnit obrázek." title="Červnový 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Obrázek 5" descr="Zralá červená rajčata. Pokud tento obrázek chcete změnit, klikněte na něj pravým tlačítkem a zvolte Změnit obrázek." title="Červnový 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xtové pole 7" descr="Adresa&#10;PSČ Město&#10;&#10;Telefon&#10;FAX&#10;E-mail&#10;Web" title="Blok adresy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Vaše adresa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PSČ Město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123 555 789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123 456 789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Obrázek 1" descr="Mražená melounová tříšť s plátkem limetky a petrželí. Pokud tento obrázek chcete změnit, klikněte na něj pravým tlačítkem a zvolte Změnit obrázek." title="Červencový 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658447</xdr:rowOff>
    </xdr:from>
    <xdr:to>
      <xdr:col>9</xdr:col>
      <xdr:colOff>1035035</xdr:colOff>
      <xdr:row>11</xdr:row>
      <xdr:rowOff>646062</xdr:rowOff>
    </xdr:to>
    <xdr:pic>
      <xdr:nvPicPr>
        <xdr:cNvPr id="6" name="Obrázek 5" descr="Piknikový stůl s čerstvě nakrájenými kousky melounu. Pokud tento obrázek chcete změnit, klikněte na něj pravým tlačítkem a zvolte Změnit obrázek." title="Červencový 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44522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xtové pole 7" descr="Adresa&#10;PSČ Město&#10;&#10;Telefon&#10;FAX&#10;E-mail&#10;Web" title="Blok adresy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Vaše adresa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PSČ Město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123 555 789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123 456 789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Obrázek 1" descr="Grilovaný losos a čerstvá zelenina na oválném talíři" title="Srpnový 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Obrázek 5" descr="Miska s čerstvými, částečně naloupanými hrášky. Pokud tento obrázek chcete změnit, klikněte na něj pravým tlačítkem a zvolte Změnit obrázek." title="Srpnový 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ové pole 7" descr="Adresa&#10;PSČ Město&#10;&#10;Telefon&#10;FAX&#10;E-mail&#10;Web" title="Blok adresy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Vaše adresa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PSČ Město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123 555 789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123 456 789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Obrázek 1" descr="Talíř s vařenými plátky jablek naaranžovanými do spirály. Pokud tento obrázek chcete změnit, klikněte na něj pravým tlačítkem a zvolte Změnit obrázek." title="Zářijový 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Obrázek 5" descr="Miska s čerstvými jablky. Pokud tento obrázek chcete změnit, klikněte na něj pravým tlačítkem a zvolte Změnit obrázek." title="Zářijový 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xtové pole 7" descr="Adresa&#10;PSČ Město&#10;&#10;Telefon&#10;FAX&#10;E-mail&#10;Web" title="Blok adresy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Vaše adresa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PSČ Město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123 555 789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123 456 789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499984740745262"/>
    <pageSetUpPr fitToPage="1"/>
  </sheetPr>
  <dimension ref="A1:R20"/>
  <sheetViews>
    <sheetView showGridLines="0" tabSelected="1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2.4414062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1" t="s">
        <v>8</v>
      </c>
    </row>
    <row r="2" spans="1:18" ht="30" customHeight="1" x14ac:dyDescent="0.25">
      <c r="A2" s="23"/>
      <c r="B2" s="20"/>
      <c r="C2" s="20"/>
      <c r="D2" s="20"/>
      <c r="E2" s="20"/>
      <c r="F2" s="20"/>
      <c r="G2" s="20"/>
      <c r="H2" s="20"/>
      <c r="I2" s="20"/>
      <c r="J2" s="20"/>
      <c r="K2" s="22">
        <f ca="1">YEAR(TODAY())</f>
        <v>2018</v>
      </c>
    </row>
    <row r="3" spans="1:18" ht="62.25" customHeight="1" x14ac:dyDescent="0.25">
      <c r="A3"/>
      <c r="B3" s="30" t="str">
        <f ca="1">UPPER(TEXT(DATE(RokKalendáře,1,1),"mmmm rrrr"))</f>
        <v>LEDEN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IF(DAY(Ne1Led)=1,"",IF(AND(YEAR(Ne1Led+1)=RokKalendáře,MONTH(Ne1Led+1)=1),Ne1Led+1,""))</f>
        <v>43101</v>
      </c>
      <c r="C5" s="15">
        <f ca="1">IF(DAY(Ne1Led)=1,"",IF(AND(YEAR(Ne1Led+2)=RokKalendáře,MONTH(Ne1Led+2)=1),Ne1Led+2,""))</f>
        <v>43102</v>
      </c>
      <c r="D5" s="15">
        <f ca="1">IF(DAY(Ne1Led)=1,"",IF(AND(YEAR(Ne1Led+3)=RokKalendáře,MONTH(Ne1Led+3)=1),Ne1Led+3,""))</f>
        <v>43103</v>
      </c>
      <c r="E5" s="15">
        <f ca="1">IF(DAY(Ne1Led)=1,"",IF(AND(YEAR(Ne1Led+4)=RokKalendáře,MONTH(Ne1Led+4)=1),Ne1Led+4,""))</f>
        <v>43104</v>
      </c>
      <c r="F5" s="15">
        <f ca="1">IF(DAY(Ne1Led)=1,"",IF(AND(YEAR(Ne1Led+5)=RokKalendáře,MONTH(Ne1Led+5)=1),Ne1Led+5,""))</f>
        <v>43105</v>
      </c>
      <c r="G5" s="15">
        <f ca="1">IF(DAY(Ne1Led)=1,"",IF(AND(YEAR(Ne1Led+6)=RokKalendáře,MONTH(Ne1Led+6)=1),Ne1Led+6,""))</f>
        <v>43106</v>
      </c>
      <c r="H5" s="15">
        <f ca="1">IF(DAY(Ne1Led)=1,IF(AND(YEAR(Ne1Led)=RokKalendáře,MONTH(Ne1Led)=1),Ne1Led,""),IF(AND(YEAR(Ne1Led+7)=RokKalendáře,MONTH(Ne1Led+7)=1),Ne1Led+7,""))</f>
        <v>43107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IF(DAY(Ne1Led)=1,IF(AND(YEAR(Ne1Led+1)=RokKalendáře,MONTH(Ne1Led+1)=1),Ne1Led+1,""),IF(AND(YEAR(Ne1Led+8)=RokKalendáře,MONTH(Ne1Led+8)=1),Ne1Led+8,""))</f>
        <v>43108</v>
      </c>
      <c r="C7" s="16">
        <f ca="1">IF(DAY(Ne1Led)=1,IF(AND(YEAR(Ne1Led+2)=RokKalendáře,MONTH(Ne1Led+2)=1),Ne1Led+2,""),IF(AND(YEAR(Ne1Led+9)=RokKalendáře,MONTH(Ne1Led+9)=1),Ne1Led+9,""))</f>
        <v>43109</v>
      </c>
      <c r="D7" s="16">
        <f ca="1">IF(DAY(Ne1Led)=1,IF(AND(YEAR(Ne1Led+3)=RokKalendáře,MONTH(Ne1Led+3)=1),Ne1Led+3,""),IF(AND(YEAR(Ne1Led+10)=RokKalendáře,MONTH(Ne1Led+10)=1),Ne1Led+10,""))</f>
        <v>43110</v>
      </c>
      <c r="E7" s="16">
        <f ca="1">IF(DAY(Ne1Led)=1,IF(AND(YEAR(Ne1Led+4)=RokKalendáře,MONTH(Ne1Led+4)=1),Ne1Led+4,""),IF(AND(YEAR(Ne1Led+11)=RokKalendáře,MONTH(Ne1Led+11)=1),Ne1Led+11,""))</f>
        <v>43111</v>
      </c>
      <c r="F7" s="16">
        <f ca="1">IF(DAY(Ne1Led)=1,IF(AND(YEAR(Ne1Led+5)=RokKalendáře,MONTH(Ne1Led+5)=1),Ne1Led+5,""),IF(AND(YEAR(Ne1Led+12)=RokKalendáře,MONTH(Ne1Led+12)=1),Ne1Led+12,""))</f>
        <v>43112</v>
      </c>
      <c r="G7" s="16">
        <f ca="1">IF(DAY(Ne1Led)=1,IF(AND(YEAR(Ne1Led+6)=RokKalendáře,MONTH(Ne1Led+6)=1),Ne1Led+6,""),IF(AND(YEAR(Ne1Led+13)=RokKalendáře,MONTH(Ne1Led+13)=1),Ne1Led+13,""))</f>
        <v>43113</v>
      </c>
      <c r="H7" s="16">
        <f ca="1">IF(DAY(Ne1Led)=1,IF(AND(YEAR(Ne1Led+7)=RokKalendáře,MONTH(Ne1Led+7)=1),Ne1Led+7,""),IF(AND(YEAR(Ne1Led+14)=RokKalendáře,MONTH(Ne1Led+14)=1),Ne1Led+14,""))</f>
        <v>43114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IF(DAY(Ne1Led)=1,IF(AND(YEAR(Ne1Led+8)=RokKalendáře,MONTH(Ne1Led+8)=1),Ne1Led+8,""),IF(AND(YEAR(Ne1Led+15)=RokKalendáře,MONTH(Ne1Led+15)=1),Ne1Led+15,""))</f>
        <v>43115</v>
      </c>
      <c r="C9" s="17">
        <f ca="1">IF(DAY(Ne1Led)=1,IF(AND(YEAR(Ne1Led+9)=RokKalendáře,MONTH(Ne1Led+9)=1),Ne1Led+9,""),IF(AND(YEAR(Ne1Led+16)=RokKalendáře,MONTH(Ne1Led+16)=1),Ne1Led+16,""))</f>
        <v>43116</v>
      </c>
      <c r="D9" s="17">
        <f ca="1">IF(DAY(Ne1Led)=1,IF(AND(YEAR(Ne1Led+10)=RokKalendáře,MONTH(Ne1Led+10)=1),Ne1Led+10,""),IF(AND(YEAR(Ne1Led+17)=RokKalendáře,MONTH(Ne1Led+17)=1),Ne1Led+17,""))</f>
        <v>43117</v>
      </c>
      <c r="E9" s="17">
        <f ca="1">IF(DAY(Ne1Led)=1,IF(AND(YEAR(Ne1Led+11)=RokKalendáře,MONTH(Ne1Led+11)=1),Ne1Led+11,""),IF(AND(YEAR(Ne1Led+18)=RokKalendáře,MONTH(Ne1Led+18)=1),Ne1Led+18,""))</f>
        <v>43118</v>
      </c>
      <c r="F9" s="17">
        <f ca="1">IF(DAY(Ne1Led)=1,IF(AND(YEAR(Ne1Led+12)=RokKalendáře,MONTH(Ne1Led+12)=1),Ne1Led+12,""),IF(AND(YEAR(Ne1Led+19)=RokKalendáře,MONTH(Ne1Led+19)=1),Ne1Led+19,""))</f>
        <v>43119</v>
      </c>
      <c r="G9" s="17">
        <f ca="1">IF(DAY(Ne1Led)=1,IF(AND(YEAR(Ne1Led+13)=RokKalendáře,MONTH(Ne1Led+13)=1),Ne1Led+13,""),IF(AND(YEAR(Ne1Led+20)=RokKalendáře,MONTH(Ne1Led+20)=1),Ne1Led+20,""))</f>
        <v>43120</v>
      </c>
      <c r="H9" s="17">
        <f ca="1">IF(DAY(Ne1Led)=1,IF(AND(YEAR(Ne1Led+14)=RokKalendáře,MONTH(Ne1Led+14)=1),Ne1Led+14,""),IF(AND(YEAR(Ne1Led+21)=RokKalendáře,MONTH(Ne1Led+21)=1),Ne1Led+21,""))</f>
        <v>43121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IF(DAY(Ne1Led)=1,IF(AND(YEAR(Ne1Led+15)=RokKalendáře,MONTH(Ne1Led+15)=1),Ne1Led+15,""),IF(AND(YEAR(Ne1Led+22)=RokKalendáře,MONTH(Ne1Led+22)=1),Ne1Led+22,""))</f>
        <v>43122</v>
      </c>
      <c r="C11" s="18">
        <f ca="1">IF(DAY(Ne1Led)=1,IF(AND(YEAR(Ne1Led+16)=RokKalendáře,MONTH(Ne1Led+16)=1),Ne1Led+16,""),IF(AND(YEAR(Ne1Led+23)=RokKalendáře,MONTH(Ne1Led+23)=1),Ne1Led+23,""))</f>
        <v>43123</v>
      </c>
      <c r="D11" s="18">
        <f ca="1">IF(DAY(Ne1Led)=1,IF(AND(YEAR(Ne1Led+17)=RokKalendáře,MONTH(Ne1Led+17)=1),Ne1Led+17,""),IF(AND(YEAR(Ne1Led+24)=RokKalendáře,MONTH(Ne1Led+24)=1),Ne1Led+24,""))</f>
        <v>43124</v>
      </c>
      <c r="E11" s="18">
        <f ca="1">IF(DAY(Ne1Led)=1,IF(AND(YEAR(Ne1Led+18)=RokKalendáře,MONTH(Ne1Led+18)=1),Ne1Led+18,""),IF(AND(YEAR(Ne1Led+25)=RokKalendáře,MONTH(Ne1Led+25)=1),Ne1Led+25,""))</f>
        <v>43125</v>
      </c>
      <c r="F11" s="18">
        <f ca="1">IF(DAY(Ne1Led)=1,IF(AND(YEAR(Ne1Led+19)=RokKalendáře,MONTH(Ne1Led+19)=1),Ne1Led+19,""),IF(AND(YEAR(Ne1Led+26)=RokKalendáře,MONTH(Ne1Led+26)=1),Ne1Led+26,""))</f>
        <v>43126</v>
      </c>
      <c r="G11" s="18">
        <f ca="1">IF(DAY(Ne1Led)=1,IF(AND(YEAR(Ne1Led+20)=RokKalendáře,MONTH(Ne1Led+20)=1),Ne1Led+20,""),IF(AND(YEAR(Ne1Led+27)=RokKalendáře,MONTH(Ne1Led+27)=1),Ne1Led+27,""))</f>
        <v>43127</v>
      </c>
      <c r="H11" s="18">
        <f ca="1">IF(DAY(Ne1Led)=1,IF(AND(YEAR(Ne1Led+21)=RokKalendáře,MONTH(Ne1Led+21)=1),Ne1Led+21,""),IF(AND(YEAR(Ne1Led+28)=RokKalendáře,MONTH(Ne1Led+28)=1),Ne1Led+28,""))</f>
        <v>43128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IF(DAY(Ne1Led)=1,IF(AND(YEAR(Ne1Led+22)=RokKalendáře,MONTH(Ne1Led+22)=1),Ne1Led+22,""),IF(AND(YEAR(Ne1Led+29)=RokKalendáře,MONTH(Ne1Led+29)=1),Ne1Led+29,""))</f>
        <v>43129</v>
      </c>
      <c r="C13" s="17">
        <f ca="1">IF(DAY(Ne1Led)=1,IF(AND(YEAR(Ne1Led+23)=RokKalendáře,MONTH(Ne1Led+23)=1),Ne1Led+23,""),IF(AND(YEAR(Ne1Led+30)=RokKalendáře,MONTH(Ne1Led+30)=1),Ne1Led+30,""))</f>
        <v>43130</v>
      </c>
      <c r="D13" s="17">
        <f ca="1">IF(DAY(Ne1Led)=1,IF(AND(YEAR(Ne1Led+24)=RokKalendáře,MONTH(Ne1Led+24)=1),Ne1Led+24,""),IF(AND(YEAR(Ne1Led+31)=RokKalendáře,MONTH(Ne1Led+31)=1),Ne1Led+31,""))</f>
        <v>43131</v>
      </c>
      <c r="E13" s="17" t="str">
        <f ca="1">IF(DAY(Ne1Led)=1,IF(AND(YEAR(Ne1Led+25)=RokKalendáře,MONTH(Ne1Led+25)=1),Ne1Led+25,""),IF(AND(YEAR(Ne1Led+32)=RokKalendáře,MONTH(Ne1Led+32)=1),Ne1Led+32,""))</f>
        <v/>
      </c>
      <c r="F13" s="17" t="str">
        <f ca="1">IF(DAY(Ne1Led)=1,IF(AND(YEAR(Ne1Led+26)=RokKalendáře,MONTH(Ne1Led+26)=1),Ne1Led+26,""),IF(AND(YEAR(Ne1Led+33)=RokKalendáře,MONTH(Ne1Led+33)=1),Ne1Led+33,""))</f>
        <v/>
      </c>
      <c r="G13" s="17" t="str">
        <f ca="1">IF(DAY(Ne1Led)=1,IF(AND(YEAR(Ne1Led+27)=RokKalendáře,MONTH(Ne1Led+27)=1),Ne1Led+27,""),IF(AND(YEAR(Ne1Led+34)=RokKalendáře,MONTH(Ne1Led+34)=1),Ne1Led+34,""))</f>
        <v/>
      </c>
      <c r="H13" s="17" t="str">
        <f ca="1">IF(DAY(Ne1Led)=1,IF(AND(YEAR(Ne1Led+28)=RokKalendáře,MONTH(Ne1Led+28)=1),Ne1Led+28,""),IF(AND(YEAR(Ne1Led+35)=RokKalendáře,MONTH(Ne1Led+35)=1),Ne1Led+35,""))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IF(DAY(Ne1Led)=1,IF(AND(YEAR(Ne1Led+29)=RokKalendáře,MONTH(Ne1Led+29)=1),Ne1Led+29,""),IF(AND(YEAR(Ne1Led+36)=RokKalendáře,MONTH(Ne1Led+36)=1),Ne1Led+36,""))</f>
        <v/>
      </c>
      <c r="C15" s="19" t="str">
        <f ca="1">IF(DAY(Ne1Led)=1,IF(AND(YEAR(Ne1Led+30)=RokKalendáře,MONTH(Ne1Led+30)=1),Ne1Led+30,""),IF(AND(YEAR(Ne1Led+37)=RokKalendáře,MONTH(Ne1Led+37)=1),Ne1Led+37,""))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Číselník 2">
              <controlPr defaultSize="0" autoPict="0" altText="Spinner control. Use spinner to change calendar year or type desired year in cell L2">
                <anchor moveWithCells="1">
                  <from>
                    <xdr:col>10</xdr:col>
                    <xdr:colOff>1047750</xdr:colOff>
                    <xdr:row>1</xdr:row>
                    <xdr:rowOff>85725</xdr:rowOff>
                  </from>
                  <to>
                    <xdr:col>11</xdr:col>
                    <xdr:colOff>114300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UPPER(TEXT(DATE(RokKalendáře,10,1),"mmmm rrrr"))</f>
        <v>ŘÍJEN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IF(DAY(Ne1Říj)=1,"",IF(AND(YEAR(Ne1Říj+1)=RokKalendáře,MONTH(Ne1Říj+1)=10),Ne1Říj+1,""))</f>
        <v>43374</v>
      </c>
      <c r="C5" s="15">
        <f ca="1">IF(DAY(Ne1Říj)=1,"",IF(AND(YEAR(Ne1Říj+2)=RokKalendáře,MONTH(Ne1Říj+2)=10),Ne1Říj+2,""))</f>
        <v>43375</v>
      </c>
      <c r="D5" s="15">
        <f ca="1">IF(DAY(Ne1Říj)=1,"",IF(AND(YEAR(Ne1Říj+3)=RokKalendáře,MONTH(Ne1Říj+3)=10),Ne1Říj+3,""))</f>
        <v>43376</v>
      </c>
      <c r="E5" s="15">
        <f ca="1">IF(DAY(Ne1Říj)=1,"",IF(AND(YEAR(Ne1Říj+4)=RokKalendáře,MONTH(Ne1Říj+4)=10),Ne1Říj+4,""))</f>
        <v>43377</v>
      </c>
      <c r="F5" s="15">
        <f ca="1">IF(DAY(Ne1Říj)=1,"",IF(AND(YEAR(Ne1Říj+5)=RokKalendáře,MONTH(Ne1Říj+5)=10),Ne1Říj+5,""))</f>
        <v>43378</v>
      </c>
      <c r="G5" s="15">
        <f ca="1">IF(DAY(Ne1Říj)=1,"",IF(AND(YEAR(Ne1Říj+6)=RokKalendáře,MONTH(Ne1Říj+6)=10),Ne1Říj+6,""))</f>
        <v>43379</v>
      </c>
      <c r="H5" s="15">
        <f ca="1">IF(DAY(Ne1Říj)=1,IF(AND(YEAR(Ne1Říj)=RokKalendáře,MONTH(Ne1Říj)=10),Ne1Říj,""),IF(AND(YEAR(Ne1Říj+7)=RokKalendáře,MONTH(Ne1Říj+7)=10),Ne1Říj+7,""))</f>
        <v>43380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IF(DAY(Ne1Říj)=1,IF(AND(YEAR(Ne1Říj+1)=RokKalendáře,MONTH(Ne1Říj+1)=10),Ne1Říj+1,""),IF(AND(YEAR(Ne1Říj+8)=RokKalendáře,MONTH(Ne1Říj+8)=10),Ne1Říj+8,""))</f>
        <v>43381</v>
      </c>
      <c r="C7" s="16">
        <f ca="1">IF(DAY(Ne1Říj)=1,IF(AND(YEAR(Ne1Říj+2)=RokKalendáře,MONTH(Ne1Říj+2)=10),Ne1Říj+2,""),IF(AND(YEAR(Ne1Říj+9)=RokKalendáře,MONTH(Ne1Říj+9)=10),Ne1Říj+9,""))</f>
        <v>43382</v>
      </c>
      <c r="D7" s="16">
        <f ca="1">IF(DAY(Ne1Říj)=1,IF(AND(YEAR(Ne1Říj+3)=RokKalendáře,MONTH(Ne1Říj+3)=10),Ne1Říj+3,""),IF(AND(YEAR(Ne1Říj+10)=RokKalendáře,MONTH(Ne1Říj+10)=10),Ne1Říj+10,""))</f>
        <v>43383</v>
      </c>
      <c r="E7" s="16">
        <f ca="1">IF(DAY(Ne1Říj)=1,IF(AND(YEAR(Ne1Říj+4)=RokKalendáře,MONTH(Ne1Říj+4)=10),Ne1Říj+4,""),IF(AND(YEAR(Ne1Říj+11)=RokKalendáře,MONTH(Ne1Říj+11)=10),Ne1Říj+11,""))</f>
        <v>43384</v>
      </c>
      <c r="F7" s="16">
        <f ca="1">IF(DAY(Ne1Říj)=1,IF(AND(YEAR(Ne1Říj+5)=RokKalendáře,MONTH(Ne1Říj+5)=10),Ne1Říj+5,""),IF(AND(YEAR(Ne1Říj+12)=RokKalendáře,MONTH(Ne1Říj+12)=10),Ne1Říj+12,""))</f>
        <v>43385</v>
      </c>
      <c r="G7" s="16">
        <f ca="1">IF(DAY(Ne1Říj)=1,IF(AND(YEAR(Ne1Říj+6)=RokKalendáře,MONTH(Ne1Říj+6)=10),Ne1Říj+6,""),IF(AND(YEAR(Ne1Říj+13)=RokKalendáře,MONTH(Ne1Říj+13)=10),Ne1Říj+13,""))</f>
        <v>43386</v>
      </c>
      <c r="H7" s="16">
        <f ca="1">IF(DAY(Ne1Říj)=1,IF(AND(YEAR(Ne1Říj+7)=RokKalendáře,MONTH(Ne1Říj+7)=10),Ne1Říj+7,""),IF(AND(YEAR(Ne1Říj+14)=RokKalendáře,MONTH(Ne1Říj+14)=10),Ne1Říj+14,""))</f>
        <v>43387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IF(DAY(Ne1Říj)=1,IF(AND(YEAR(Ne1Říj+8)=RokKalendáře,MONTH(Ne1Říj+8)=10),Ne1Říj+8,""),IF(AND(YEAR(Ne1Říj+15)=RokKalendáře,MONTH(Ne1Říj+15)=10),Ne1Říj+15,""))</f>
        <v>43388</v>
      </c>
      <c r="C9" s="17">
        <f ca="1">IF(DAY(Ne1Říj)=1,IF(AND(YEAR(Ne1Říj+9)=RokKalendáře,MONTH(Ne1Říj+9)=10),Ne1Říj+9,""),IF(AND(YEAR(Ne1Říj+16)=RokKalendáře,MONTH(Ne1Říj+16)=10),Ne1Říj+16,""))</f>
        <v>43389</v>
      </c>
      <c r="D9" s="17">
        <f ca="1">IF(DAY(Ne1Říj)=1,IF(AND(YEAR(Ne1Říj+10)=RokKalendáře,MONTH(Ne1Říj+10)=10),Ne1Říj+10,""),IF(AND(YEAR(Ne1Říj+17)=RokKalendáře,MONTH(Ne1Říj+17)=10),Ne1Říj+17,""))</f>
        <v>43390</v>
      </c>
      <c r="E9" s="17">
        <f ca="1">IF(DAY(Ne1Říj)=1,IF(AND(YEAR(Ne1Říj+11)=RokKalendáře,MONTH(Ne1Říj+11)=10),Ne1Říj+11,""),IF(AND(YEAR(Ne1Říj+18)=RokKalendáře,MONTH(Ne1Říj+18)=10),Ne1Říj+18,""))</f>
        <v>43391</v>
      </c>
      <c r="F9" s="17">
        <f ca="1">IF(DAY(Ne1Říj)=1,IF(AND(YEAR(Ne1Říj+12)=RokKalendáře,MONTH(Ne1Říj+12)=10),Ne1Říj+12,""),IF(AND(YEAR(Ne1Říj+19)=RokKalendáře,MONTH(Ne1Říj+19)=10),Ne1Říj+19,""))</f>
        <v>43392</v>
      </c>
      <c r="G9" s="17">
        <f ca="1">IF(DAY(Ne1Říj)=1,IF(AND(YEAR(Ne1Říj+13)=RokKalendáře,MONTH(Ne1Říj+13)=10),Ne1Říj+13,""),IF(AND(YEAR(Ne1Říj+20)=RokKalendáře,MONTH(Ne1Říj+20)=10),Ne1Říj+20,""))</f>
        <v>43393</v>
      </c>
      <c r="H9" s="17">
        <f ca="1">IF(DAY(Ne1Říj)=1,IF(AND(YEAR(Ne1Říj+14)=RokKalendáře,MONTH(Ne1Říj+14)=10),Ne1Říj+14,""),IF(AND(YEAR(Ne1Říj+21)=RokKalendáře,MONTH(Ne1Říj+21)=10),Ne1Říj+21,""))</f>
        <v>43394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IF(DAY(Ne1Říj)=1,IF(AND(YEAR(Ne1Říj+15)=RokKalendáře,MONTH(Ne1Říj+15)=10),Ne1Říj+15,""),IF(AND(YEAR(Ne1Říj+22)=RokKalendáře,MONTH(Ne1Říj+22)=10),Ne1Říj+22,""))</f>
        <v>43395</v>
      </c>
      <c r="C11" s="18">
        <f ca="1">IF(DAY(Ne1Říj)=1,IF(AND(YEAR(Ne1Říj+16)=RokKalendáře,MONTH(Ne1Říj+16)=10),Ne1Říj+16,""),IF(AND(YEAR(Ne1Říj+23)=RokKalendáře,MONTH(Ne1Říj+23)=10),Ne1Říj+23,""))</f>
        <v>43396</v>
      </c>
      <c r="D11" s="18">
        <f ca="1">IF(DAY(Ne1Říj)=1,IF(AND(YEAR(Ne1Říj+17)=RokKalendáře,MONTH(Ne1Říj+17)=10),Ne1Říj+17,""),IF(AND(YEAR(Ne1Říj+24)=RokKalendáře,MONTH(Ne1Říj+24)=10),Ne1Říj+24,""))</f>
        <v>43397</v>
      </c>
      <c r="E11" s="18">
        <f ca="1">IF(DAY(Ne1Říj)=1,IF(AND(YEAR(Ne1Říj+18)=RokKalendáře,MONTH(Ne1Říj+18)=10),Ne1Říj+18,""),IF(AND(YEAR(Ne1Říj+25)=RokKalendáře,MONTH(Ne1Říj+25)=10),Ne1Říj+25,""))</f>
        <v>43398</v>
      </c>
      <c r="F11" s="18">
        <f ca="1">IF(DAY(Ne1Říj)=1,IF(AND(YEAR(Ne1Říj+19)=RokKalendáře,MONTH(Ne1Říj+19)=10),Ne1Říj+19,""),IF(AND(YEAR(Ne1Říj+26)=RokKalendáře,MONTH(Ne1Říj+26)=10),Ne1Říj+26,""))</f>
        <v>43399</v>
      </c>
      <c r="G11" s="18">
        <f ca="1">IF(DAY(Ne1Říj)=1,IF(AND(YEAR(Ne1Říj+20)=RokKalendáře,MONTH(Ne1Říj+20)=10),Ne1Říj+20,""),IF(AND(YEAR(Ne1Říj+27)=RokKalendáře,MONTH(Ne1Říj+27)=10),Ne1Říj+27,""))</f>
        <v>43400</v>
      </c>
      <c r="H11" s="18">
        <f ca="1">IF(DAY(Ne1Říj)=1,IF(AND(YEAR(Ne1Říj+21)=RokKalendáře,MONTH(Ne1Říj+21)=10),Ne1Říj+21,""),IF(AND(YEAR(Ne1Říj+28)=RokKalendáře,MONTH(Ne1Říj+28)=10),Ne1Říj+28,""))</f>
        <v>43401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IF(DAY(Ne1Říj)=1,IF(AND(YEAR(Ne1Říj+22)=RokKalendáře,MONTH(Ne1Říj+22)=10),Ne1Říj+22,""),IF(AND(YEAR(Ne1Říj+29)=RokKalendáře,MONTH(Ne1Říj+29)=10),Ne1Říj+29,""))</f>
        <v>43402</v>
      </c>
      <c r="C13" s="17">
        <f ca="1">IF(DAY(Ne1Říj)=1,IF(AND(YEAR(Ne1Říj+23)=RokKalendáře,MONTH(Ne1Říj+23)=10),Ne1Říj+23,""),IF(AND(YEAR(Ne1Říj+30)=RokKalendáře,MONTH(Ne1Říj+30)=10),Ne1Říj+30,""))</f>
        <v>43403</v>
      </c>
      <c r="D13" s="17">
        <f ca="1">IF(DAY(Ne1Říj)=1,IF(AND(YEAR(Ne1Říj+24)=RokKalendáře,MONTH(Ne1Říj+24)=10),Ne1Říj+24,""),IF(AND(YEAR(Ne1Říj+31)=RokKalendáře,MONTH(Ne1Říj+31)=10),Ne1Říj+31,""))</f>
        <v>43404</v>
      </c>
      <c r="E13" s="17" t="str">
        <f ca="1">IF(DAY(Ne1Říj)=1,IF(AND(YEAR(Ne1Říj+25)=RokKalendáře,MONTH(Ne1Říj+25)=10),Ne1Říj+25,""),IF(AND(YEAR(Ne1Říj+32)=RokKalendáře,MONTH(Ne1Říj+32)=10),Ne1Říj+32,""))</f>
        <v/>
      </c>
      <c r="F13" s="17" t="str">
        <f ca="1">IF(DAY(Ne1Říj)=1,IF(AND(YEAR(Ne1Říj+26)=RokKalendáře,MONTH(Ne1Říj+26)=10),Ne1Říj+26,""),IF(AND(YEAR(Ne1Říj+33)=RokKalendáře,MONTH(Ne1Říj+33)=10),Ne1Říj+33,""))</f>
        <v/>
      </c>
      <c r="G13" s="17" t="str">
        <f ca="1">IF(DAY(Ne1Říj)=1,IF(AND(YEAR(Ne1Říj+27)=RokKalendáře,MONTH(Ne1Říj+27)=10),Ne1Říj+27,""),IF(AND(YEAR(Ne1Říj+34)=RokKalendáře,MONTH(Ne1Říj+34)=10),Ne1Říj+34,""))</f>
        <v/>
      </c>
      <c r="H13" s="17" t="str">
        <f ca="1">IF(DAY(Ne1Říj)=1,IF(AND(YEAR(Ne1Říj+28)=RokKalendáře,MONTH(Ne1Říj+28)=10),Ne1Říj+28,""),IF(AND(YEAR(Ne1Říj+35)=RokKalendáře,MONTH(Ne1Říj+35)=10),Ne1Říj+35,""))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IF(DAY(Ne1Říj)=1,IF(AND(YEAR(Ne1Říj+29)=RokKalendáře,MONTH(Ne1Říj+29)=10),Ne1Říj+29,""),IF(AND(YEAR(Ne1Říj+36)=RokKalendáře,MONTH(Ne1Říj+36)=10),Ne1Říj+36,""))</f>
        <v/>
      </c>
      <c r="C15" s="19" t="str">
        <f ca="1">IF(DAY(Ne1Říj)=1,IF(AND(YEAR(Ne1Říj+30)=RokKalendáře,MONTH(Ne1Říj+30)=10),Ne1Říj+30,""),IF(AND(YEAR(Ne1Říj+37)=RokKalendáře,MONTH(Ne1Říj+37)=10),Ne1Říj+37,""))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UPPER(TEXT(DATE(RokKalendáře,11,1),"mmmm rrrr"))</f>
        <v>LISTOPAD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IF(DAY(Ne1Lis)=1,"",IF(AND(YEAR(Ne1Lis+1)=RokKalendáře,MONTH(Ne1Lis+1)=11),Ne1Lis+1,""))</f>
        <v/>
      </c>
      <c r="C5" s="15" t="str">
        <f ca="1">IF(DAY(Ne1Lis)=1,"",IF(AND(YEAR(Ne1Lis+2)=RokKalendáře,MONTH(Ne1Lis+2)=11),Ne1Lis+2,""))</f>
        <v/>
      </c>
      <c r="D5" s="15" t="str">
        <f ca="1">IF(DAY(Ne1Lis)=1,"",IF(AND(YEAR(Ne1Lis+3)=RokKalendáře,MONTH(Ne1Lis+3)=11),Ne1Lis+3,""))</f>
        <v/>
      </c>
      <c r="E5" s="15">
        <f ca="1">IF(DAY(Ne1Lis)=1,"",IF(AND(YEAR(Ne1Lis+4)=RokKalendáře,MONTH(Ne1Lis+4)=11),Ne1Lis+4,""))</f>
        <v>43405</v>
      </c>
      <c r="F5" s="15">
        <f ca="1">IF(DAY(Ne1Lis)=1,"",IF(AND(YEAR(Ne1Lis+5)=RokKalendáře,MONTH(Ne1Lis+5)=11),Ne1Lis+5,""))</f>
        <v>43406</v>
      </c>
      <c r="G5" s="15">
        <f ca="1">IF(DAY(Ne1Lis)=1,"",IF(AND(YEAR(Ne1Lis+6)=RokKalendáře,MONTH(Ne1Lis+6)=11),Ne1Lis+6,""))</f>
        <v>43407</v>
      </c>
      <c r="H5" s="15">
        <f ca="1">IF(DAY(Ne1Lis)=1,IF(AND(YEAR(Ne1Lis)=RokKalendáře,MONTH(Ne1Lis)=11),Ne1Lis,""),IF(AND(YEAR(Ne1Lis+7)=RokKalendáře,MONTH(Ne1Lis+7)=11),Ne1Lis+7,""))</f>
        <v>43408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IF(DAY(Ne1Lis)=1,IF(AND(YEAR(Ne1Lis+1)=RokKalendáře,MONTH(Ne1Lis+1)=11),Ne1Lis+1,""),IF(AND(YEAR(Ne1Lis+8)=RokKalendáře,MONTH(Ne1Lis+8)=11),Ne1Lis+8,""))</f>
        <v>43409</v>
      </c>
      <c r="C7" s="16">
        <f ca="1">IF(DAY(Ne1Lis)=1,IF(AND(YEAR(Ne1Lis+2)=RokKalendáře,MONTH(Ne1Lis+2)=11),Ne1Lis+2,""),IF(AND(YEAR(Ne1Lis+9)=RokKalendáře,MONTH(Ne1Lis+9)=11),Ne1Lis+9,""))</f>
        <v>43410</v>
      </c>
      <c r="D7" s="16">
        <f ca="1">IF(DAY(Ne1Lis)=1,IF(AND(YEAR(Ne1Lis+3)=RokKalendáře,MONTH(Ne1Lis+3)=11),Ne1Lis+3,""),IF(AND(YEAR(Ne1Lis+10)=RokKalendáře,MONTH(Ne1Lis+10)=11),Ne1Lis+10,""))</f>
        <v>43411</v>
      </c>
      <c r="E7" s="16">
        <f ca="1">IF(DAY(Ne1Lis)=1,IF(AND(YEAR(Ne1Lis+4)=RokKalendáře,MONTH(Ne1Lis+4)=11),Ne1Lis+4,""),IF(AND(YEAR(Ne1Lis+11)=RokKalendáře,MONTH(Ne1Lis+11)=11),Ne1Lis+11,""))</f>
        <v>43412</v>
      </c>
      <c r="F7" s="16">
        <f ca="1">IF(DAY(Ne1Lis)=1,IF(AND(YEAR(Ne1Lis+5)=RokKalendáře,MONTH(Ne1Lis+5)=11),Ne1Lis+5,""),IF(AND(YEAR(Ne1Lis+12)=RokKalendáře,MONTH(Ne1Lis+12)=11),Ne1Lis+12,""))</f>
        <v>43413</v>
      </c>
      <c r="G7" s="16">
        <f ca="1">IF(DAY(Ne1Lis)=1,IF(AND(YEAR(Ne1Lis+6)=RokKalendáře,MONTH(Ne1Lis+6)=11),Ne1Lis+6,""),IF(AND(YEAR(Ne1Lis+13)=RokKalendáře,MONTH(Ne1Lis+13)=11),Ne1Lis+13,""))</f>
        <v>43414</v>
      </c>
      <c r="H7" s="16">
        <f ca="1">IF(DAY(Ne1Lis)=1,IF(AND(YEAR(Ne1Lis+7)=RokKalendáře,MONTH(Ne1Lis+7)=11),Ne1Lis+7,""),IF(AND(YEAR(Ne1Lis+14)=RokKalendáře,MONTH(Ne1Lis+14)=11),Ne1Lis+14,""))</f>
        <v>43415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IF(DAY(Ne1Lis)=1,IF(AND(YEAR(Ne1Lis+8)=RokKalendáře,MONTH(Ne1Lis+8)=11),Ne1Lis+8,""),IF(AND(YEAR(Ne1Lis+15)=RokKalendáře,MONTH(Ne1Lis+15)=11),Ne1Lis+15,""))</f>
        <v>43416</v>
      </c>
      <c r="C9" s="17">
        <f ca="1">IF(DAY(Ne1Lis)=1,IF(AND(YEAR(Ne1Lis+9)=RokKalendáře,MONTH(Ne1Lis+9)=11),Ne1Lis+9,""),IF(AND(YEAR(Ne1Lis+16)=RokKalendáře,MONTH(Ne1Lis+16)=11),Ne1Lis+16,""))</f>
        <v>43417</v>
      </c>
      <c r="D9" s="17">
        <f ca="1">IF(DAY(Ne1Lis)=1,IF(AND(YEAR(Ne1Lis+10)=RokKalendáře,MONTH(Ne1Lis+10)=11),Ne1Lis+10,""),IF(AND(YEAR(Ne1Lis+17)=RokKalendáře,MONTH(Ne1Lis+17)=11),Ne1Lis+17,""))</f>
        <v>43418</v>
      </c>
      <c r="E9" s="17">
        <f ca="1">IF(DAY(Ne1Lis)=1,IF(AND(YEAR(Ne1Lis+11)=RokKalendáře,MONTH(Ne1Lis+11)=11),Ne1Lis+11,""),IF(AND(YEAR(Ne1Lis+18)=RokKalendáře,MONTH(Ne1Lis+18)=11),Ne1Lis+18,""))</f>
        <v>43419</v>
      </c>
      <c r="F9" s="17">
        <f ca="1">IF(DAY(Ne1Lis)=1,IF(AND(YEAR(Ne1Lis+12)=RokKalendáře,MONTH(Ne1Lis+12)=11),Ne1Lis+12,""),IF(AND(YEAR(Ne1Lis+19)=RokKalendáře,MONTH(Ne1Lis+19)=11),Ne1Lis+19,""))</f>
        <v>43420</v>
      </c>
      <c r="G9" s="17">
        <f ca="1">IF(DAY(Ne1Lis)=1,IF(AND(YEAR(Ne1Lis+13)=RokKalendáře,MONTH(Ne1Lis+13)=11),Ne1Lis+13,""),IF(AND(YEAR(Ne1Lis+20)=RokKalendáře,MONTH(Ne1Lis+20)=11),Ne1Lis+20,""))</f>
        <v>43421</v>
      </c>
      <c r="H9" s="17">
        <f ca="1">IF(DAY(Ne1Lis)=1,IF(AND(YEAR(Ne1Lis+14)=RokKalendáře,MONTH(Ne1Lis+14)=11),Ne1Lis+14,""),IF(AND(YEAR(Ne1Lis+21)=RokKalendáře,MONTH(Ne1Lis+21)=11),Ne1Lis+21,""))</f>
        <v>43422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IF(DAY(Ne1Lis)=1,IF(AND(YEAR(Ne1Lis+15)=RokKalendáře,MONTH(Ne1Lis+15)=11),Ne1Lis+15,""),IF(AND(YEAR(Ne1Lis+22)=RokKalendáře,MONTH(Ne1Lis+22)=11),Ne1Lis+22,""))</f>
        <v>43423</v>
      </c>
      <c r="C11" s="18">
        <f ca="1">IF(DAY(Ne1Lis)=1,IF(AND(YEAR(Ne1Lis+16)=RokKalendáře,MONTH(Ne1Lis+16)=11),Ne1Lis+16,""),IF(AND(YEAR(Ne1Lis+23)=RokKalendáře,MONTH(Ne1Lis+23)=11),Ne1Lis+23,""))</f>
        <v>43424</v>
      </c>
      <c r="D11" s="18">
        <f ca="1">IF(DAY(Ne1Lis)=1,IF(AND(YEAR(Ne1Lis+17)=RokKalendáře,MONTH(Ne1Lis+17)=11),Ne1Lis+17,""),IF(AND(YEAR(Ne1Lis+24)=RokKalendáře,MONTH(Ne1Lis+24)=11),Ne1Lis+24,""))</f>
        <v>43425</v>
      </c>
      <c r="E11" s="18">
        <f ca="1">IF(DAY(Ne1Lis)=1,IF(AND(YEAR(Ne1Lis+18)=RokKalendáře,MONTH(Ne1Lis+18)=11),Ne1Lis+18,""),IF(AND(YEAR(Ne1Lis+25)=RokKalendáře,MONTH(Ne1Lis+25)=11),Ne1Lis+25,""))</f>
        <v>43426</v>
      </c>
      <c r="F11" s="18">
        <f ca="1">IF(DAY(Ne1Lis)=1,IF(AND(YEAR(Ne1Lis+19)=RokKalendáře,MONTH(Ne1Lis+19)=11),Ne1Lis+19,""),IF(AND(YEAR(Ne1Lis+26)=RokKalendáře,MONTH(Ne1Lis+26)=11),Ne1Lis+26,""))</f>
        <v>43427</v>
      </c>
      <c r="G11" s="18">
        <f ca="1">IF(DAY(Ne1Lis)=1,IF(AND(YEAR(Ne1Lis+20)=RokKalendáře,MONTH(Ne1Lis+20)=11),Ne1Lis+20,""),IF(AND(YEAR(Ne1Lis+27)=RokKalendáře,MONTH(Ne1Lis+27)=11),Ne1Lis+27,""))</f>
        <v>43428</v>
      </c>
      <c r="H11" s="18">
        <f ca="1">IF(DAY(Ne1Lis)=1,IF(AND(YEAR(Ne1Lis+21)=RokKalendáře,MONTH(Ne1Lis+21)=11),Ne1Lis+21,""),IF(AND(YEAR(Ne1Lis+28)=RokKalendáře,MONTH(Ne1Lis+28)=11),Ne1Lis+28,""))</f>
        <v>43429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IF(DAY(Ne1Lis)=1,IF(AND(YEAR(Ne1Lis+22)=RokKalendáře,MONTH(Ne1Lis+22)=11),Ne1Lis+22,""),IF(AND(YEAR(Ne1Lis+29)=RokKalendáře,MONTH(Ne1Lis+29)=11),Ne1Lis+29,""))</f>
        <v>43430</v>
      </c>
      <c r="C13" s="17">
        <f ca="1">IF(DAY(Ne1Lis)=1,IF(AND(YEAR(Ne1Lis+23)=RokKalendáře,MONTH(Ne1Lis+23)=11),Ne1Lis+23,""),IF(AND(YEAR(Ne1Lis+30)=RokKalendáře,MONTH(Ne1Lis+30)=11),Ne1Lis+30,""))</f>
        <v>43431</v>
      </c>
      <c r="D13" s="17">
        <f ca="1">IF(DAY(Ne1Lis)=1,IF(AND(YEAR(Ne1Lis+24)=RokKalendáře,MONTH(Ne1Lis+24)=11),Ne1Lis+24,""),IF(AND(YEAR(Ne1Lis+31)=RokKalendáře,MONTH(Ne1Lis+31)=11),Ne1Lis+31,""))</f>
        <v>43432</v>
      </c>
      <c r="E13" s="17">
        <f ca="1">IF(DAY(Ne1Lis)=1,IF(AND(YEAR(Ne1Lis+25)=RokKalendáře,MONTH(Ne1Lis+25)=11),Ne1Lis+25,""),IF(AND(YEAR(Ne1Lis+32)=RokKalendáře,MONTH(Ne1Lis+32)=11),Ne1Lis+32,""))</f>
        <v>43433</v>
      </c>
      <c r="F13" s="17">
        <f ca="1">IF(DAY(Ne1Lis)=1,IF(AND(YEAR(Ne1Lis+26)=RokKalendáře,MONTH(Ne1Lis+26)=11),Ne1Lis+26,""),IF(AND(YEAR(Ne1Lis+33)=RokKalendáře,MONTH(Ne1Lis+33)=11),Ne1Lis+33,""))</f>
        <v>43434</v>
      </c>
      <c r="G13" s="17" t="str">
        <f ca="1">IF(DAY(Ne1Lis)=1,IF(AND(YEAR(Ne1Lis+27)=RokKalendáře,MONTH(Ne1Lis+27)=11),Ne1Lis+27,""),IF(AND(YEAR(Ne1Lis+34)=RokKalendáře,MONTH(Ne1Lis+34)=11),Ne1Lis+34,""))</f>
        <v/>
      </c>
      <c r="H13" s="17" t="str">
        <f ca="1">IF(DAY(Ne1Lis)=1,IF(AND(YEAR(Ne1Lis+28)=RokKalendáře,MONTH(Ne1Lis+28)=11),Ne1Lis+28,""),IF(AND(YEAR(Ne1Lis+35)=RokKalendáře,MONTH(Ne1Lis+35)=11),Ne1Lis+35,""))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IF(DAY(Ne1Lis)=1,IF(AND(YEAR(Ne1Lis+29)=RokKalendáře,MONTH(Ne1Lis+29)=11),Ne1Lis+29,""),IF(AND(YEAR(Ne1Lis+36)=RokKalendáře,MONTH(Ne1Lis+36)=11),Ne1Lis+36,""))</f>
        <v/>
      </c>
      <c r="C15" s="19" t="str">
        <f ca="1">IF(DAY(Ne1Lis)=1,IF(AND(YEAR(Ne1Lis+30)=RokKalendáře,MONTH(Ne1Lis+30)=11),Ne1Lis+30,""),IF(AND(YEAR(Ne1Lis+37)=RokKalendáře,MONTH(Ne1Lis+37)=11),Ne1Lis+37,""))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UPPER(TEXT(DATE(RokKalendáře,12,1),"mmmm rrrr"))</f>
        <v>PROSINEC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IF(DAY(Ne1Pro)=1,"",IF(AND(YEAR(Ne1Pro+1)=RokKalendáře,MONTH(Ne1Pro+1)=12),Ne1Pro+1,""))</f>
        <v/>
      </c>
      <c r="C5" s="15" t="str">
        <f ca="1">IF(DAY(Ne1Pro)=1,"",IF(AND(YEAR(Ne1Pro+2)=RokKalendáře,MONTH(Ne1Pro+2)=12),Ne1Pro+2,""))</f>
        <v/>
      </c>
      <c r="D5" s="15" t="str">
        <f ca="1">IF(DAY(Ne1Pro)=1,"",IF(AND(YEAR(Ne1Pro+3)=RokKalendáře,MONTH(Ne1Pro+3)=12),Ne1Pro+3,""))</f>
        <v/>
      </c>
      <c r="E5" s="15" t="str">
        <f ca="1">IF(DAY(Ne1Pro)=1,"",IF(AND(YEAR(Ne1Pro+4)=RokKalendáře,MONTH(Ne1Pro+4)=12),Ne1Pro+4,""))</f>
        <v/>
      </c>
      <c r="F5" s="15" t="str">
        <f ca="1">IF(DAY(Ne1Pro)=1,"",IF(AND(YEAR(Ne1Pro+5)=RokKalendáře,MONTH(Ne1Pro+5)=12),Ne1Pro+5,""))</f>
        <v/>
      </c>
      <c r="G5" s="15">
        <f ca="1">IF(DAY(Ne1Pro)=1,"",IF(AND(YEAR(Ne1Pro+6)=RokKalendáře,MONTH(Ne1Pro+6)=12),Ne1Pro+6,""))</f>
        <v>43435</v>
      </c>
      <c r="H5" s="15">
        <f ca="1">IF(DAY(Ne1Pro)=1,IF(AND(YEAR(Ne1Pro)=RokKalendáře,MONTH(Ne1Pro)=12),Ne1Pro,""),IF(AND(YEAR(Ne1Pro+7)=RokKalendáře,MONTH(Ne1Pro+7)=12),Ne1Pro+7,""))</f>
        <v>43436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IF(DAY(Ne1Pro)=1,IF(AND(YEAR(Ne1Pro+1)=RokKalendáře,MONTH(Ne1Pro+1)=12),Ne1Pro+1,""),IF(AND(YEAR(Ne1Pro+8)=RokKalendáře,MONTH(Ne1Pro+8)=12),Ne1Pro+8,""))</f>
        <v>43437</v>
      </c>
      <c r="C7" s="16">
        <f ca="1">IF(DAY(Ne1Pro)=1,IF(AND(YEAR(Ne1Pro+2)=RokKalendáře,MONTH(Ne1Pro+2)=12),Ne1Pro+2,""),IF(AND(YEAR(Ne1Pro+9)=RokKalendáře,MONTH(Ne1Pro+9)=12),Ne1Pro+9,""))</f>
        <v>43438</v>
      </c>
      <c r="D7" s="16">
        <f ca="1">IF(DAY(Ne1Pro)=1,IF(AND(YEAR(Ne1Pro+3)=RokKalendáře,MONTH(Ne1Pro+3)=12),Ne1Pro+3,""),IF(AND(YEAR(Ne1Pro+10)=RokKalendáře,MONTH(Ne1Pro+10)=12),Ne1Pro+10,""))</f>
        <v>43439</v>
      </c>
      <c r="E7" s="16">
        <f ca="1">IF(DAY(Ne1Pro)=1,IF(AND(YEAR(Ne1Pro+4)=RokKalendáře,MONTH(Ne1Pro+4)=12),Ne1Pro+4,""),IF(AND(YEAR(Ne1Pro+11)=RokKalendáře,MONTH(Ne1Pro+11)=12),Ne1Pro+11,""))</f>
        <v>43440</v>
      </c>
      <c r="F7" s="16">
        <f ca="1">IF(DAY(Ne1Pro)=1,IF(AND(YEAR(Ne1Pro+5)=RokKalendáře,MONTH(Ne1Pro+5)=12),Ne1Pro+5,""),IF(AND(YEAR(Ne1Pro+12)=RokKalendáře,MONTH(Ne1Pro+12)=12),Ne1Pro+12,""))</f>
        <v>43441</v>
      </c>
      <c r="G7" s="16">
        <f ca="1">IF(DAY(Ne1Pro)=1,IF(AND(YEAR(Ne1Pro+6)=RokKalendáře,MONTH(Ne1Pro+6)=12),Ne1Pro+6,""),IF(AND(YEAR(Ne1Pro+13)=RokKalendáře,MONTH(Ne1Pro+13)=12),Ne1Pro+13,""))</f>
        <v>43442</v>
      </c>
      <c r="H7" s="16">
        <f ca="1">IF(DAY(Ne1Pro)=1,IF(AND(YEAR(Ne1Pro+7)=RokKalendáře,MONTH(Ne1Pro+7)=12),Ne1Pro+7,""),IF(AND(YEAR(Ne1Pro+14)=RokKalendáře,MONTH(Ne1Pro+14)=12),Ne1Pro+14,""))</f>
        <v>43443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IF(DAY(Ne1Pro)=1,IF(AND(YEAR(Ne1Pro+8)=RokKalendáře,MONTH(Ne1Pro+8)=12),Ne1Pro+8,""),IF(AND(YEAR(Ne1Pro+15)=RokKalendáře,MONTH(Ne1Pro+15)=12),Ne1Pro+15,""))</f>
        <v>43444</v>
      </c>
      <c r="C9" s="17">
        <f ca="1">IF(DAY(Ne1Pro)=1,IF(AND(YEAR(Ne1Pro+9)=RokKalendáře,MONTH(Ne1Pro+9)=12),Ne1Pro+9,""),IF(AND(YEAR(Ne1Pro+16)=RokKalendáře,MONTH(Ne1Pro+16)=12),Ne1Pro+16,""))</f>
        <v>43445</v>
      </c>
      <c r="D9" s="17">
        <f ca="1">IF(DAY(Ne1Pro)=1,IF(AND(YEAR(Ne1Pro+10)=RokKalendáře,MONTH(Ne1Pro+10)=12),Ne1Pro+10,""),IF(AND(YEAR(Ne1Pro+17)=RokKalendáře,MONTH(Ne1Pro+17)=12),Ne1Pro+17,""))</f>
        <v>43446</v>
      </c>
      <c r="E9" s="17">
        <f ca="1">IF(DAY(Ne1Pro)=1,IF(AND(YEAR(Ne1Pro+11)=RokKalendáře,MONTH(Ne1Pro+11)=12),Ne1Pro+11,""),IF(AND(YEAR(Ne1Pro+18)=RokKalendáře,MONTH(Ne1Pro+18)=12),Ne1Pro+18,""))</f>
        <v>43447</v>
      </c>
      <c r="F9" s="17">
        <f ca="1">IF(DAY(Ne1Pro)=1,IF(AND(YEAR(Ne1Pro+12)=RokKalendáře,MONTH(Ne1Pro+12)=12),Ne1Pro+12,""),IF(AND(YEAR(Ne1Pro+19)=RokKalendáře,MONTH(Ne1Pro+19)=12),Ne1Pro+19,""))</f>
        <v>43448</v>
      </c>
      <c r="G9" s="17">
        <f ca="1">IF(DAY(Ne1Pro)=1,IF(AND(YEAR(Ne1Pro+13)=RokKalendáře,MONTH(Ne1Pro+13)=12),Ne1Pro+13,""),IF(AND(YEAR(Ne1Pro+20)=RokKalendáře,MONTH(Ne1Pro+20)=12),Ne1Pro+20,""))</f>
        <v>43449</v>
      </c>
      <c r="H9" s="17">
        <f ca="1">IF(DAY(Ne1Pro)=1,IF(AND(YEAR(Ne1Pro+14)=RokKalendáře,MONTH(Ne1Pro+14)=12),Ne1Pro+14,""),IF(AND(YEAR(Ne1Pro+21)=RokKalendáře,MONTH(Ne1Pro+21)=12),Ne1Pro+21,""))</f>
        <v>43450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IF(DAY(Ne1Pro)=1,IF(AND(YEAR(Ne1Pro+15)=RokKalendáře,MONTH(Ne1Pro+15)=12),Ne1Pro+15,""),IF(AND(YEAR(Ne1Pro+22)=RokKalendáře,MONTH(Ne1Pro+22)=12),Ne1Pro+22,""))</f>
        <v>43451</v>
      </c>
      <c r="C11" s="18">
        <f ca="1">IF(DAY(Ne1Pro)=1,IF(AND(YEAR(Ne1Pro+16)=RokKalendáře,MONTH(Ne1Pro+16)=12),Ne1Pro+16,""),IF(AND(YEAR(Ne1Pro+23)=RokKalendáře,MONTH(Ne1Pro+23)=12),Ne1Pro+23,""))</f>
        <v>43452</v>
      </c>
      <c r="D11" s="18">
        <f ca="1">IF(DAY(Ne1Pro)=1,IF(AND(YEAR(Ne1Pro+17)=RokKalendáře,MONTH(Ne1Pro+17)=12),Ne1Pro+17,""),IF(AND(YEAR(Ne1Pro+24)=RokKalendáře,MONTH(Ne1Pro+24)=12),Ne1Pro+24,""))</f>
        <v>43453</v>
      </c>
      <c r="E11" s="18">
        <f ca="1">IF(DAY(Ne1Pro)=1,IF(AND(YEAR(Ne1Pro+18)=RokKalendáře,MONTH(Ne1Pro+18)=12),Ne1Pro+18,""),IF(AND(YEAR(Ne1Pro+25)=RokKalendáře,MONTH(Ne1Pro+25)=12),Ne1Pro+25,""))</f>
        <v>43454</v>
      </c>
      <c r="F11" s="18">
        <f ca="1">IF(DAY(Ne1Pro)=1,IF(AND(YEAR(Ne1Pro+19)=RokKalendáře,MONTH(Ne1Pro+19)=12),Ne1Pro+19,""),IF(AND(YEAR(Ne1Pro+26)=RokKalendáře,MONTH(Ne1Pro+26)=12),Ne1Pro+26,""))</f>
        <v>43455</v>
      </c>
      <c r="G11" s="18">
        <f ca="1">IF(DAY(Ne1Pro)=1,IF(AND(YEAR(Ne1Pro+20)=RokKalendáře,MONTH(Ne1Pro+20)=12),Ne1Pro+20,""),IF(AND(YEAR(Ne1Pro+27)=RokKalendáře,MONTH(Ne1Pro+27)=12),Ne1Pro+27,""))</f>
        <v>43456</v>
      </c>
      <c r="H11" s="18">
        <f ca="1">IF(DAY(Ne1Pro)=1,IF(AND(YEAR(Ne1Pro+21)=RokKalendáře,MONTH(Ne1Pro+21)=12),Ne1Pro+21,""),IF(AND(YEAR(Ne1Pro+28)=RokKalendáře,MONTH(Ne1Pro+28)=12),Ne1Pro+28,""))</f>
        <v>43457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IF(DAY(Ne1Pro)=1,IF(AND(YEAR(Ne1Pro+22)=RokKalendáře,MONTH(Ne1Pro+22)=12),Ne1Pro+22,""),IF(AND(YEAR(Ne1Pro+29)=RokKalendáře,MONTH(Ne1Pro+29)=12),Ne1Pro+29,""))</f>
        <v>43458</v>
      </c>
      <c r="C13" s="17">
        <f ca="1">IF(DAY(Ne1Pro)=1,IF(AND(YEAR(Ne1Pro+23)=RokKalendáře,MONTH(Ne1Pro+23)=12),Ne1Pro+23,""),IF(AND(YEAR(Ne1Pro+30)=RokKalendáře,MONTH(Ne1Pro+30)=12),Ne1Pro+30,""))</f>
        <v>43459</v>
      </c>
      <c r="D13" s="17">
        <f ca="1">IF(DAY(Ne1Pro)=1,IF(AND(YEAR(Ne1Pro+24)=RokKalendáře,MONTH(Ne1Pro+24)=12),Ne1Pro+24,""),IF(AND(YEAR(Ne1Pro+31)=RokKalendáře,MONTH(Ne1Pro+31)=12),Ne1Pro+31,""))</f>
        <v>43460</v>
      </c>
      <c r="E13" s="17">
        <f ca="1">IF(DAY(Ne1Pro)=1,IF(AND(YEAR(Ne1Pro+25)=RokKalendáře,MONTH(Ne1Pro+25)=12),Ne1Pro+25,""),IF(AND(YEAR(Ne1Pro+32)=RokKalendáře,MONTH(Ne1Pro+32)=12),Ne1Pro+32,""))</f>
        <v>43461</v>
      </c>
      <c r="F13" s="17">
        <f ca="1">IF(DAY(Ne1Pro)=1,IF(AND(YEAR(Ne1Pro+26)=RokKalendáře,MONTH(Ne1Pro+26)=12),Ne1Pro+26,""),IF(AND(YEAR(Ne1Pro+33)=RokKalendáře,MONTH(Ne1Pro+33)=12),Ne1Pro+33,""))</f>
        <v>43462</v>
      </c>
      <c r="G13" s="17">
        <f ca="1">IF(DAY(Ne1Pro)=1,IF(AND(YEAR(Ne1Pro+27)=RokKalendáře,MONTH(Ne1Pro+27)=12),Ne1Pro+27,""),IF(AND(YEAR(Ne1Pro+34)=RokKalendáře,MONTH(Ne1Pro+34)=12),Ne1Pro+34,""))</f>
        <v>43463</v>
      </c>
      <c r="H13" s="17">
        <f ca="1">IF(DAY(Ne1Pro)=1,IF(AND(YEAR(Ne1Pro+28)=RokKalendáře,MONTH(Ne1Pro+28)=12),Ne1Pro+28,""),IF(AND(YEAR(Ne1Pro+35)=RokKalendáře,MONTH(Ne1Pro+35)=12),Ne1Pro+35,""))</f>
        <v>43464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IF(DAY(Ne1Pro)=1,IF(AND(YEAR(Ne1Pro+29)=RokKalendáře,MONTH(Ne1Pro+29)=12),Ne1Pro+29,""),IF(AND(YEAR(Ne1Pro+36)=RokKalendáře,MONTH(Ne1Pro+36)=12),Ne1Pro+36,""))</f>
        <v>43465</v>
      </c>
      <c r="C15" s="19" t="str">
        <f ca="1">IF(DAY(Ne1Pro)=1,IF(AND(YEAR(Ne1Pro+30)=RokKalendáře,MONTH(Ne1Pro+30)=12),Ne1Pro+30,""),IF(AND(YEAR(Ne1Pro+37)=RokKalendáře,MONTH(Ne1Pro+37)=12),Ne1Pro+37,""))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UPPER(TEXT(DATE(RokKalendáře,2,1),"mmmm rrrr"))</f>
        <v>ÚNOR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IF(DAY(Ne1Úno)=1,"",IF(AND(YEAR(Ne1Úno+1)=RokKalendáře,MONTH(Ne1Úno+1)=2),Ne1Úno+1,""))</f>
        <v/>
      </c>
      <c r="C5" s="15" t="str">
        <f ca="1">IF(DAY(Ne1Úno)=1,"",IF(AND(YEAR(Ne1Úno+2)=RokKalendáře,MONTH(Ne1Úno+2)=2),Ne1Úno+2,""))</f>
        <v/>
      </c>
      <c r="D5" s="15" t="str">
        <f ca="1">IF(DAY(Ne1Úno)=1,"",IF(AND(YEAR(Ne1Úno+3)=RokKalendáře,MONTH(Ne1Úno+3)=2),Ne1Úno+3,""))</f>
        <v/>
      </c>
      <c r="E5" s="15">
        <f ca="1">IF(DAY(Ne1Úno)=1,"",IF(AND(YEAR(Ne1Úno+4)=RokKalendáře,MONTH(Ne1Úno+4)=2),Ne1Úno+4,""))</f>
        <v>43132</v>
      </c>
      <c r="F5" s="15">
        <f ca="1">IF(DAY(Ne1Úno)=1,"",IF(AND(YEAR(Ne1Úno+5)=RokKalendáře,MONTH(Ne1Úno+5)=2),Ne1Úno+5,""))</f>
        <v>43133</v>
      </c>
      <c r="G5" s="15">
        <f ca="1">IF(DAY(Ne1Úno)=1,"",IF(AND(YEAR(Ne1Úno+6)=RokKalendáře,MONTH(Ne1Úno+6)=2),Ne1Úno+6,""))</f>
        <v>43134</v>
      </c>
      <c r="H5" s="15">
        <f ca="1">IF(DAY(Ne1Úno)=1,IF(AND(YEAR(Ne1Úno)=RokKalendáře,MONTH(Ne1Úno)=2),Ne1Úno,""),IF(AND(YEAR(Ne1Úno+7)=RokKalendáře,MONTH(Ne1Úno+7)=2),Ne1Úno+7,""))</f>
        <v>43135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IF(DAY(Ne1Úno)=1,IF(AND(YEAR(Ne1Úno+1)=RokKalendáře,MONTH(Ne1Úno+1)=2),Ne1Úno+1,""),IF(AND(YEAR(Ne1Úno+8)=RokKalendáře,MONTH(Ne1Úno+8)=2),Ne1Úno+8,""))</f>
        <v>43136</v>
      </c>
      <c r="C7" s="16">
        <f ca="1">IF(DAY(Ne1Úno)=1,IF(AND(YEAR(Ne1Úno+2)=RokKalendáře,MONTH(Ne1Úno+2)=2),Ne1Úno+2,""),IF(AND(YEAR(Ne1Úno+9)=RokKalendáře,MONTH(Ne1Úno+9)=2),Ne1Úno+9,""))</f>
        <v>43137</v>
      </c>
      <c r="D7" s="16">
        <f ca="1">IF(DAY(Ne1Úno)=1,IF(AND(YEAR(Ne1Úno+3)=RokKalendáře,MONTH(Ne1Úno+3)=2),Ne1Úno+3,""),IF(AND(YEAR(Ne1Úno+10)=RokKalendáře,MONTH(Ne1Úno+10)=2),Ne1Úno+10,""))</f>
        <v>43138</v>
      </c>
      <c r="E7" s="16">
        <f ca="1">IF(DAY(Ne1Úno)=1,IF(AND(YEAR(Ne1Úno+4)=RokKalendáře,MONTH(Ne1Úno+4)=2),Ne1Úno+4,""),IF(AND(YEAR(Ne1Úno+11)=RokKalendáře,MONTH(Ne1Úno+11)=2),Ne1Úno+11,""))</f>
        <v>43139</v>
      </c>
      <c r="F7" s="16">
        <f ca="1">IF(DAY(Ne1Úno)=1,IF(AND(YEAR(Ne1Úno+5)=RokKalendáře,MONTH(Ne1Úno+5)=2),Ne1Úno+5,""),IF(AND(YEAR(Ne1Úno+12)=RokKalendáře,MONTH(Ne1Úno+12)=2),Ne1Úno+12,""))</f>
        <v>43140</v>
      </c>
      <c r="G7" s="16">
        <f ca="1">IF(DAY(Ne1Úno)=1,IF(AND(YEAR(Ne1Úno+6)=RokKalendáře,MONTH(Ne1Úno+6)=2),Ne1Úno+6,""),IF(AND(YEAR(Ne1Úno+13)=RokKalendáře,MONTH(Ne1Úno+13)=2),Ne1Úno+13,""))</f>
        <v>43141</v>
      </c>
      <c r="H7" s="16">
        <f ca="1">IF(DAY(Ne1Úno)=1,IF(AND(YEAR(Ne1Úno+7)=RokKalendáře,MONTH(Ne1Úno+7)=2),Ne1Úno+7,""),IF(AND(YEAR(Ne1Úno+14)=RokKalendáře,MONTH(Ne1Úno+14)=2),Ne1Úno+14,""))</f>
        <v>43142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IF(DAY(Ne1Úno)=1,IF(AND(YEAR(Ne1Úno+8)=RokKalendáře,MONTH(Ne1Úno+8)=2),Ne1Úno+8,""),IF(AND(YEAR(Ne1Úno+15)=RokKalendáře,MONTH(Ne1Úno+15)=2),Ne1Úno+15,""))</f>
        <v>43143</v>
      </c>
      <c r="C9" s="17">
        <f ca="1">IF(DAY(Ne1Úno)=1,IF(AND(YEAR(Ne1Úno+9)=RokKalendáře,MONTH(Ne1Úno+9)=2),Ne1Úno+9,""),IF(AND(YEAR(Ne1Úno+16)=RokKalendáře,MONTH(Ne1Úno+16)=2),Ne1Úno+16,""))</f>
        <v>43144</v>
      </c>
      <c r="D9" s="17">
        <f ca="1">IF(DAY(Ne1Úno)=1,IF(AND(YEAR(Ne1Úno+10)=RokKalendáře,MONTH(Ne1Úno+10)=2),Ne1Úno+10,""),IF(AND(YEAR(Ne1Úno+17)=RokKalendáře,MONTH(Ne1Úno+17)=2),Ne1Úno+17,""))</f>
        <v>43145</v>
      </c>
      <c r="E9" s="17">
        <f ca="1">IF(DAY(Ne1Úno)=1,IF(AND(YEAR(Ne1Úno+11)=RokKalendáře,MONTH(Ne1Úno+11)=2),Ne1Úno+11,""),IF(AND(YEAR(Ne1Úno+18)=RokKalendáře,MONTH(Ne1Úno+18)=2),Ne1Úno+18,""))</f>
        <v>43146</v>
      </c>
      <c r="F9" s="17">
        <f ca="1">IF(DAY(Ne1Úno)=1,IF(AND(YEAR(Ne1Úno+12)=RokKalendáře,MONTH(Ne1Úno+12)=2),Ne1Úno+12,""),IF(AND(YEAR(Ne1Úno+19)=RokKalendáře,MONTH(Ne1Úno+19)=2),Ne1Úno+19,""))</f>
        <v>43147</v>
      </c>
      <c r="G9" s="17">
        <f ca="1">IF(DAY(Ne1Úno)=1,IF(AND(YEAR(Ne1Úno+13)=RokKalendáře,MONTH(Ne1Úno+13)=2),Ne1Úno+13,""),IF(AND(YEAR(Ne1Úno+20)=RokKalendáře,MONTH(Ne1Úno+20)=2),Ne1Úno+20,""))</f>
        <v>43148</v>
      </c>
      <c r="H9" s="17">
        <f ca="1">IF(DAY(Ne1Úno)=1,IF(AND(YEAR(Ne1Úno+14)=RokKalendáře,MONTH(Ne1Úno+14)=2),Ne1Úno+14,""),IF(AND(YEAR(Ne1Úno+21)=RokKalendáře,MONTH(Ne1Úno+21)=2),Ne1Úno+21,""))</f>
        <v>43149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IF(DAY(Ne1Úno)=1,IF(AND(YEAR(Ne1Úno+15)=RokKalendáře,MONTH(Ne1Úno+15)=2),Ne1Úno+15,""),IF(AND(YEAR(Ne1Úno+22)=RokKalendáře,MONTH(Ne1Úno+22)=2),Ne1Úno+22,""))</f>
        <v>43150</v>
      </c>
      <c r="C11" s="18">
        <f ca="1">IF(DAY(Ne1Úno)=1,IF(AND(YEAR(Ne1Úno+16)=RokKalendáře,MONTH(Ne1Úno+16)=2),Ne1Úno+16,""),IF(AND(YEAR(Ne1Úno+23)=RokKalendáře,MONTH(Ne1Úno+23)=2),Ne1Úno+23,""))</f>
        <v>43151</v>
      </c>
      <c r="D11" s="18">
        <f ca="1">IF(DAY(Ne1Úno)=1,IF(AND(YEAR(Ne1Úno+17)=RokKalendáře,MONTH(Ne1Úno+17)=2),Ne1Úno+17,""),IF(AND(YEAR(Ne1Úno+24)=RokKalendáře,MONTH(Ne1Úno+24)=2),Ne1Úno+24,""))</f>
        <v>43152</v>
      </c>
      <c r="E11" s="18">
        <f ca="1">IF(DAY(Ne1Úno)=1,IF(AND(YEAR(Ne1Úno+18)=RokKalendáře,MONTH(Ne1Úno+18)=2),Ne1Úno+18,""),IF(AND(YEAR(Ne1Úno+25)=RokKalendáře,MONTH(Ne1Úno+25)=2),Ne1Úno+25,""))</f>
        <v>43153</v>
      </c>
      <c r="F11" s="18">
        <f ca="1">IF(DAY(Ne1Úno)=1,IF(AND(YEAR(Ne1Úno+19)=RokKalendáře,MONTH(Ne1Úno+19)=2),Ne1Úno+19,""),IF(AND(YEAR(Ne1Úno+26)=RokKalendáře,MONTH(Ne1Úno+26)=2),Ne1Úno+26,""))</f>
        <v>43154</v>
      </c>
      <c r="G11" s="18">
        <f ca="1">IF(DAY(Ne1Úno)=1,IF(AND(YEAR(Ne1Úno+20)=RokKalendáře,MONTH(Ne1Úno+20)=2),Ne1Úno+20,""),IF(AND(YEAR(Ne1Úno+27)=RokKalendáře,MONTH(Ne1Úno+27)=2),Ne1Úno+27,""))</f>
        <v>43155</v>
      </c>
      <c r="H11" s="18">
        <f ca="1">IF(DAY(Ne1Úno)=1,IF(AND(YEAR(Ne1Úno+21)=RokKalendáře,MONTH(Ne1Úno+21)=2),Ne1Úno+21,""),IF(AND(YEAR(Ne1Úno+28)=RokKalendáře,MONTH(Ne1Úno+28)=2),Ne1Úno+28,""))</f>
        <v>43156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IF(DAY(Ne1Úno)=1,IF(AND(YEAR(Ne1Úno+22)=RokKalendáře,MONTH(Ne1Úno+22)=2),Ne1Úno+22,""),IF(AND(YEAR(Ne1Úno+29)=RokKalendáře,MONTH(Ne1Úno+29)=2),Ne1Úno+29,""))</f>
        <v>43157</v>
      </c>
      <c r="C13" s="17">
        <f ca="1">IF(DAY(Ne1Úno)=1,IF(AND(YEAR(Ne1Úno+23)=RokKalendáře,MONTH(Ne1Úno+23)=2),Ne1Úno+23,""),IF(AND(YEAR(Ne1Úno+30)=RokKalendáře,MONTH(Ne1Úno+30)=2),Ne1Úno+30,""))</f>
        <v>43158</v>
      </c>
      <c r="D13" s="17">
        <f ca="1">IF(DAY(Ne1Úno)=1,IF(AND(YEAR(Ne1Úno+24)=RokKalendáře,MONTH(Ne1Úno+24)=2),Ne1Úno+24,""),IF(AND(YEAR(Ne1Úno+31)=RokKalendáře,MONTH(Ne1Úno+31)=2),Ne1Úno+31,""))</f>
        <v>43159</v>
      </c>
      <c r="E13" s="17" t="str">
        <f ca="1">IF(DAY(Ne1Úno)=1,IF(AND(YEAR(Ne1Úno+25)=RokKalendáře,MONTH(Ne1Úno+25)=2),Ne1Úno+25,""),IF(AND(YEAR(Ne1Úno+32)=RokKalendáře,MONTH(Ne1Úno+32)=2),Ne1Úno+32,""))</f>
        <v/>
      </c>
      <c r="F13" s="17" t="str">
        <f ca="1">IF(DAY(Ne1Úno)=1,IF(AND(YEAR(Ne1Úno+26)=RokKalendáře,MONTH(Ne1Úno+26)=2),Ne1Úno+26,""),IF(AND(YEAR(Ne1Úno+33)=RokKalendáře,MONTH(Ne1Úno+33)=2),Ne1Úno+33,""))</f>
        <v/>
      </c>
      <c r="G13" s="17" t="str">
        <f ca="1">IF(DAY(Ne1Úno)=1,IF(AND(YEAR(Ne1Úno+27)=RokKalendáře,MONTH(Ne1Úno+27)=2),Ne1Úno+27,""),IF(AND(YEAR(Ne1Úno+34)=RokKalendáře,MONTH(Ne1Úno+34)=2),Ne1Úno+34,""))</f>
        <v/>
      </c>
      <c r="H13" s="17" t="str">
        <f ca="1">IF(DAY(Ne1Úno)=1,IF(AND(YEAR(Ne1Úno+28)=RokKalendáře,MONTH(Ne1Úno+28)=2),Ne1Úno+28,""),IF(AND(YEAR(Ne1Úno+35)=RokKalendáře,MONTH(Ne1Úno+35)=2),Ne1Úno+35,""))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IF(DAY(Ne1Úno)=1,IF(AND(YEAR(Ne1Úno+29)=RokKalendáře,MONTH(Ne1Úno+29)=2),Ne1Úno+29,""),IF(AND(YEAR(Ne1Úno+36)=RokKalendáře,MONTH(Ne1Úno+36)=2),Ne1Úno+36,""))</f>
        <v/>
      </c>
      <c r="C15" s="19" t="str">
        <f ca="1">IF(DAY(Ne1Úno)=1,IF(AND(YEAR(Ne1Úno+30)=RokKalendáře,MONTH(Ne1Úno+30)=2),Ne1Úno+30,""),IF(AND(YEAR(Ne1Úno+37)=RokKalendáře,MONTH(Ne1Úno+37)=2),Ne1Úno+37,""))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UPPER(TEXT(DATE(RokKalendáře,3,1),"mmmm rrrr"))</f>
        <v>BŘEZEN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IF(DAY(Ne1Bře)=1,"",IF(AND(YEAR(Ne1Bře+1)=RokKalendáře,MONTH(Ne1Bře+1)=3),Ne1Bře+1,""))</f>
        <v/>
      </c>
      <c r="C5" s="15" t="str">
        <f ca="1">IF(DAY(Ne1Bře)=1,"",IF(AND(YEAR(Ne1Bře+2)=RokKalendáře,MONTH(Ne1Bře+2)=3),Ne1Bře+2,""))</f>
        <v/>
      </c>
      <c r="D5" s="15" t="str">
        <f ca="1">IF(DAY(Ne1Bře)=1,"",IF(AND(YEAR(Ne1Bře+3)=RokKalendáře,MONTH(Ne1Bře+3)=3),Ne1Bře+3,""))</f>
        <v/>
      </c>
      <c r="E5" s="15">
        <f ca="1">IF(DAY(Ne1Bře)=1,"",IF(AND(YEAR(Ne1Bře+4)=RokKalendáře,MONTH(Ne1Bře+4)=3),Ne1Bře+4,""))</f>
        <v>43160</v>
      </c>
      <c r="F5" s="15">
        <f ca="1">IF(DAY(Ne1Bře)=1,"",IF(AND(YEAR(Ne1Bře+5)=RokKalendáře,MONTH(Ne1Bře+5)=3),Ne1Bře+5,""))</f>
        <v>43161</v>
      </c>
      <c r="G5" s="15">
        <f ca="1">IF(DAY(Ne1Bře)=1,"",IF(AND(YEAR(Ne1Bře+6)=RokKalendáře,MONTH(Ne1Bře+6)=3),Ne1Bře+6,""))</f>
        <v>43162</v>
      </c>
      <c r="H5" s="15">
        <f ca="1">IF(DAY(Ne1Bře)=1,IF(AND(YEAR(Ne1Bře)=RokKalendáře,MONTH(Ne1Bře)=3),Ne1Bře,""),IF(AND(YEAR(Ne1Bře+7)=RokKalendáře,MONTH(Ne1Bře+7)=3),Ne1Bře+7,""))</f>
        <v>43163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IF(DAY(Ne1Bře)=1,IF(AND(YEAR(Ne1Bře+1)=RokKalendáře,MONTH(Ne1Bře+1)=3),Ne1Bře+1,""),IF(AND(YEAR(Ne1Bře+8)=RokKalendáře,MONTH(Ne1Bře+8)=3),Ne1Bře+8,""))</f>
        <v>43164</v>
      </c>
      <c r="C7" s="16">
        <f ca="1">IF(DAY(Ne1Bře)=1,IF(AND(YEAR(Ne1Bře+2)=RokKalendáře,MONTH(Ne1Bře+2)=3),Ne1Bře+2,""),IF(AND(YEAR(Ne1Bře+9)=RokKalendáře,MONTH(Ne1Bře+9)=3),Ne1Bře+9,""))</f>
        <v>43165</v>
      </c>
      <c r="D7" s="16">
        <f ca="1">IF(DAY(Ne1Bře)=1,IF(AND(YEAR(Ne1Bře+3)=RokKalendáře,MONTH(Ne1Bře+3)=3),Ne1Bře+3,""),IF(AND(YEAR(Ne1Bře+10)=RokKalendáře,MONTH(Ne1Bře+10)=3),Ne1Bře+10,""))</f>
        <v>43166</v>
      </c>
      <c r="E7" s="16">
        <f ca="1">IF(DAY(Ne1Bře)=1,IF(AND(YEAR(Ne1Bře+4)=RokKalendáře,MONTH(Ne1Bře+4)=3),Ne1Bře+4,""),IF(AND(YEAR(Ne1Bře+11)=RokKalendáře,MONTH(Ne1Bře+11)=3),Ne1Bře+11,""))</f>
        <v>43167</v>
      </c>
      <c r="F7" s="16">
        <f ca="1">IF(DAY(Ne1Bře)=1,IF(AND(YEAR(Ne1Bře+5)=RokKalendáře,MONTH(Ne1Bře+5)=3),Ne1Bře+5,""),IF(AND(YEAR(Ne1Bře+12)=RokKalendáře,MONTH(Ne1Bře+12)=3),Ne1Bře+12,""))</f>
        <v>43168</v>
      </c>
      <c r="G7" s="16">
        <f ca="1">IF(DAY(Ne1Bře)=1,IF(AND(YEAR(Ne1Bře+6)=RokKalendáře,MONTH(Ne1Bře+6)=3),Ne1Bře+6,""),IF(AND(YEAR(Ne1Bře+13)=RokKalendáře,MONTH(Ne1Bře+13)=3),Ne1Bře+13,""))</f>
        <v>43169</v>
      </c>
      <c r="H7" s="16">
        <f ca="1">IF(DAY(Ne1Bře)=1,IF(AND(YEAR(Ne1Bře+7)=RokKalendáře,MONTH(Ne1Bře+7)=3),Ne1Bře+7,""),IF(AND(YEAR(Ne1Bře+14)=RokKalendáře,MONTH(Ne1Bře+14)=3),Ne1Bře+14,""))</f>
        <v>43170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IF(DAY(Ne1Bře)=1,IF(AND(YEAR(Ne1Bře+8)=RokKalendáře,MONTH(Ne1Bře+8)=3),Ne1Bře+8,""),IF(AND(YEAR(Ne1Bře+15)=RokKalendáře,MONTH(Ne1Bře+15)=3),Ne1Bře+15,""))</f>
        <v>43171</v>
      </c>
      <c r="C9" s="17">
        <f ca="1">IF(DAY(Ne1Bře)=1,IF(AND(YEAR(Ne1Bře+9)=RokKalendáře,MONTH(Ne1Bře+9)=3),Ne1Bře+9,""),IF(AND(YEAR(Ne1Bře+16)=RokKalendáře,MONTH(Ne1Bře+16)=3),Ne1Bře+16,""))</f>
        <v>43172</v>
      </c>
      <c r="D9" s="17">
        <f ca="1">IF(DAY(Ne1Bře)=1,IF(AND(YEAR(Ne1Bře+10)=RokKalendáře,MONTH(Ne1Bře+10)=3),Ne1Bře+10,""),IF(AND(YEAR(Ne1Bře+17)=RokKalendáře,MONTH(Ne1Bře+17)=3),Ne1Bře+17,""))</f>
        <v>43173</v>
      </c>
      <c r="E9" s="17">
        <f ca="1">IF(DAY(Ne1Bře)=1,IF(AND(YEAR(Ne1Bře+11)=RokKalendáře,MONTH(Ne1Bře+11)=3),Ne1Bře+11,""),IF(AND(YEAR(Ne1Bře+18)=RokKalendáře,MONTH(Ne1Bře+18)=3),Ne1Bře+18,""))</f>
        <v>43174</v>
      </c>
      <c r="F9" s="17">
        <f ca="1">IF(DAY(Ne1Bře)=1,IF(AND(YEAR(Ne1Bře+12)=RokKalendáře,MONTH(Ne1Bře+12)=3),Ne1Bře+12,""),IF(AND(YEAR(Ne1Bře+19)=RokKalendáře,MONTH(Ne1Bře+19)=3),Ne1Bře+19,""))</f>
        <v>43175</v>
      </c>
      <c r="G9" s="17">
        <f ca="1">IF(DAY(Ne1Bře)=1,IF(AND(YEAR(Ne1Bře+13)=RokKalendáře,MONTH(Ne1Bře+13)=3),Ne1Bře+13,""),IF(AND(YEAR(Ne1Bře+20)=RokKalendáře,MONTH(Ne1Bře+20)=3),Ne1Bře+20,""))</f>
        <v>43176</v>
      </c>
      <c r="H9" s="17">
        <f ca="1">IF(DAY(Ne1Bře)=1,IF(AND(YEAR(Ne1Bře+14)=RokKalendáře,MONTH(Ne1Bře+14)=3),Ne1Bře+14,""),IF(AND(YEAR(Ne1Bře+21)=RokKalendáře,MONTH(Ne1Bře+21)=3),Ne1Bře+21,""))</f>
        <v>43177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IF(DAY(Ne1Bře)=1,IF(AND(YEAR(Ne1Bře+15)=RokKalendáře,MONTH(Ne1Bře+15)=3),Ne1Bře+15,""),IF(AND(YEAR(Ne1Bře+22)=RokKalendáře,MONTH(Ne1Bře+22)=3),Ne1Bře+22,""))</f>
        <v>43178</v>
      </c>
      <c r="C11" s="18">
        <f ca="1">IF(DAY(Ne1Bře)=1,IF(AND(YEAR(Ne1Bře+16)=RokKalendáře,MONTH(Ne1Bře+16)=3),Ne1Bře+16,""),IF(AND(YEAR(Ne1Bře+23)=RokKalendáře,MONTH(Ne1Bře+23)=3),Ne1Bře+23,""))</f>
        <v>43179</v>
      </c>
      <c r="D11" s="18">
        <f ca="1">IF(DAY(Ne1Bře)=1,IF(AND(YEAR(Ne1Bře+17)=RokKalendáře,MONTH(Ne1Bře+17)=3),Ne1Bře+17,""),IF(AND(YEAR(Ne1Bře+24)=RokKalendáře,MONTH(Ne1Bře+24)=3),Ne1Bře+24,""))</f>
        <v>43180</v>
      </c>
      <c r="E11" s="18">
        <f ca="1">IF(DAY(Ne1Bře)=1,IF(AND(YEAR(Ne1Bře+18)=RokKalendáře,MONTH(Ne1Bře+18)=3),Ne1Bře+18,""),IF(AND(YEAR(Ne1Bře+25)=RokKalendáře,MONTH(Ne1Bře+25)=3),Ne1Bře+25,""))</f>
        <v>43181</v>
      </c>
      <c r="F11" s="18">
        <f ca="1">IF(DAY(Ne1Bře)=1,IF(AND(YEAR(Ne1Bře+19)=RokKalendáře,MONTH(Ne1Bře+19)=3),Ne1Bře+19,""),IF(AND(YEAR(Ne1Bře+26)=RokKalendáře,MONTH(Ne1Bře+26)=3),Ne1Bře+26,""))</f>
        <v>43182</v>
      </c>
      <c r="G11" s="18">
        <f ca="1">IF(DAY(Ne1Bře)=1,IF(AND(YEAR(Ne1Bře+20)=RokKalendáře,MONTH(Ne1Bře+20)=3),Ne1Bře+20,""),IF(AND(YEAR(Ne1Bře+27)=RokKalendáře,MONTH(Ne1Bře+27)=3),Ne1Bře+27,""))</f>
        <v>43183</v>
      </c>
      <c r="H11" s="18">
        <f ca="1">IF(DAY(Ne1Bře)=1,IF(AND(YEAR(Ne1Bře+21)=RokKalendáře,MONTH(Ne1Bře+21)=3),Ne1Bře+21,""),IF(AND(YEAR(Ne1Bře+28)=RokKalendáře,MONTH(Ne1Bře+28)=3),Ne1Bře+28,""))</f>
        <v>43184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IF(DAY(Ne1Bře)=1,IF(AND(YEAR(Ne1Bře+22)=RokKalendáře,MONTH(Ne1Bře+22)=3),Ne1Bře+22,""),IF(AND(YEAR(Ne1Bře+29)=RokKalendáře,MONTH(Ne1Bře+29)=3),Ne1Bře+29,""))</f>
        <v>43185</v>
      </c>
      <c r="C13" s="17">
        <f ca="1">IF(DAY(Ne1Bře)=1,IF(AND(YEAR(Ne1Bře+23)=RokKalendáře,MONTH(Ne1Bře+23)=3),Ne1Bře+23,""),IF(AND(YEAR(Ne1Bře+30)=RokKalendáře,MONTH(Ne1Bře+30)=3),Ne1Bře+30,""))</f>
        <v>43186</v>
      </c>
      <c r="D13" s="17">
        <f ca="1">IF(DAY(Ne1Bře)=1,IF(AND(YEAR(Ne1Bře+24)=RokKalendáře,MONTH(Ne1Bře+24)=3),Ne1Bře+24,""),IF(AND(YEAR(Ne1Bře+31)=RokKalendáře,MONTH(Ne1Bře+31)=3),Ne1Bře+31,""))</f>
        <v>43187</v>
      </c>
      <c r="E13" s="17">
        <f ca="1">IF(DAY(Ne1Bře)=1,IF(AND(YEAR(Ne1Bře+25)=RokKalendáře,MONTH(Ne1Bře+25)=3),Ne1Bře+25,""),IF(AND(YEAR(Ne1Bře+32)=RokKalendáře,MONTH(Ne1Bře+32)=3),Ne1Bře+32,""))</f>
        <v>43188</v>
      </c>
      <c r="F13" s="17">
        <f ca="1">IF(DAY(Ne1Bře)=1,IF(AND(YEAR(Ne1Bře+26)=RokKalendáře,MONTH(Ne1Bře+26)=3),Ne1Bře+26,""),IF(AND(YEAR(Ne1Bře+33)=RokKalendáře,MONTH(Ne1Bře+33)=3),Ne1Bře+33,""))</f>
        <v>43189</v>
      </c>
      <c r="G13" s="17">
        <f ca="1">IF(DAY(Ne1Bře)=1,IF(AND(YEAR(Ne1Bře+27)=RokKalendáře,MONTH(Ne1Bře+27)=3),Ne1Bře+27,""),IF(AND(YEAR(Ne1Bře+34)=RokKalendáře,MONTH(Ne1Bře+34)=3),Ne1Bře+34,""))</f>
        <v>43190</v>
      </c>
      <c r="H13" s="17" t="str">
        <f ca="1">IF(DAY(Ne1Bře)=1,IF(AND(YEAR(Ne1Bře+28)=RokKalendáře,MONTH(Ne1Bře+28)=3),Ne1Bře+28,""),IF(AND(YEAR(Ne1Bře+35)=RokKalendáře,MONTH(Ne1Bře+35)=3),Ne1Bře+35,""))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IF(DAY(Ne1Bře)=1,IF(AND(YEAR(Ne1Bře+29)=RokKalendáře,MONTH(Ne1Bře+29)=3),Ne1Bře+29,""),IF(AND(YEAR(Ne1Bře+36)=RokKalendáře,MONTH(Ne1Bře+36)=3),Ne1Bře+36,""))</f>
        <v/>
      </c>
      <c r="C15" s="19" t="str">
        <f ca="1">IF(DAY(Ne1Bře)=1,IF(AND(YEAR(Ne1Bře+30)=RokKalendáře,MONTH(Ne1Bře+30)=3),Ne1Bře+30,""),IF(AND(YEAR(Ne1Bře+37)=RokKalendáře,MONTH(Ne1Bře+37)=3),Ne1Bře+37,""))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UPPER(TEXT(DATE(RokKalendáře,4,1),"mmmm rrrr"))</f>
        <v>DUBEN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IF(DAY(Ne1Dub)=1,"",IF(AND(YEAR(Ne1Dub+1)=RokKalendáře,MONTH(Ne1Dub+1)=4),Ne1Dub+1,""))</f>
        <v/>
      </c>
      <c r="C5" s="15" t="str">
        <f ca="1">IF(DAY(Ne1Dub)=1,"",IF(AND(YEAR(Ne1Dub+2)=RokKalendáře,MONTH(Ne1Dub+2)=4),Ne1Dub+2,""))</f>
        <v/>
      </c>
      <c r="D5" s="15" t="str">
        <f ca="1">IF(DAY(Ne1Dub)=1,"",IF(AND(YEAR(Ne1Dub+3)=RokKalendáře,MONTH(Ne1Dub+3)=4),Ne1Dub+3,""))</f>
        <v/>
      </c>
      <c r="E5" s="15" t="str">
        <f ca="1">IF(DAY(Ne1Dub)=1,"",IF(AND(YEAR(Ne1Dub+4)=RokKalendáře,MONTH(Ne1Dub+4)=4),Ne1Dub+4,""))</f>
        <v/>
      </c>
      <c r="F5" s="15" t="str">
        <f ca="1">IF(DAY(Ne1Dub)=1,"",IF(AND(YEAR(Ne1Dub+5)=RokKalendáře,MONTH(Ne1Dub+5)=4),Ne1Dub+5,""))</f>
        <v/>
      </c>
      <c r="G5" s="15" t="str">
        <f ca="1">IF(DAY(Ne1Dub)=1,"",IF(AND(YEAR(Ne1Dub+6)=RokKalendáře,MONTH(Ne1Dub+6)=4),Ne1Dub+6,""))</f>
        <v/>
      </c>
      <c r="H5" s="15">
        <f ca="1">IF(DAY(Ne1Dub)=1,IF(AND(YEAR(Ne1Dub)=RokKalendáře,MONTH(Ne1Dub)=4),Ne1Dub,""),IF(AND(YEAR(Ne1Dub+7)=RokKalendáře,MONTH(Ne1Dub+7)=4),Ne1Dub+7,""))</f>
        <v>43191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IF(DAY(Ne1Dub)=1,IF(AND(YEAR(Ne1Dub+1)=RokKalendáře,MONTH(Ne1Dub+1)=4),Ne1Dub+1,""),IF(AND(YEAR(Ne1Dub+8)=RokKalendáře,MONTH(Ne1Dub+8)=4),Ne1Dub+8,""))</f>
        <v>43192</v>
      </c>
      <c r="C7" s="16">
        <f ca="1">IF(DAY(Ne1Dub)=1,IF(AND(YEAR(Ne1Dub+2)=RokKalendáře,MONTH(Ne1Dub+2)=4),Ne1Dub+2,""),IF(AND(YEAR(Ne1Dub+9)=RokKalendáře,MONTH(Ne1Dub+9)=4),Ne1Dub+9,""))</f>
        <v>43193</v>
      </c>
      <c r="D7" s="16">
        <f ca="1">IF(DAY(Ne1Dub)=1,IF(AND(YEAR(Ne1Dub+3)=RokKalendáře,MONTH(Ne1Dub+3)=4),Ne1Dub+3,""),IF(AND(YEAR(Ne1Dub+10)=RokKalendáře,MONTH(Ne1Dub+10)=4),Ne1Dub+10,""))</f>
        <v>43194</v>
      </c>
      <c r="E7" s="16">
        <f ca="1">IF(DAY(Ne1Dub)=1,IF(AND(YEAR(Ne1Dub+4)=RokKalendáře,MONTH(Ne1Dub+4)=4),Ne1Dub+4,""),IF(AND(YEAR(Ne1Dub+11)=RokKalendáře,MONTH(Ne1Dub+11)=4),Ne1Dub+11,""))</f>
        <v>43195</v>
      </c>
      <c r="F7" s="16">
        <f ca="1">IF(DAY(Ne1Dub)=1,IF(AND(YEAR(Ne1Dub+5)=RokKalendáře,MONTH(Ne1Dub+5)=4),Ne1Dub+5,""),IF(AND(YEAR(Ne1Dub+12)=RokKalendáře,MONTH(Ne1Dub+12)=4),Ne1Dub+12,""))</f>
        <v>43196</v>
      </c>
      <c r="G7" s="16">
        <f ca="1">IF(DAY(Ne1Dub)=1,IF(AND(YEAR(Ne1Dub+6)=RokKalendáře,MONTH(Ne1Dub+6)=4),Ne1Dub+6,""),IF(AND(YEAR(Ne1Dub+13)=RokKalendáře,MONTH(Ne1Dub+13)=4),Ne1Dub+13,""))</f>
        <v>43197</v>
      </c>
      <c r="H7" s="16">
        <f ca="1">IF(DAY(Ne1Dub)=1,IF(AND(YEAR(Ne1Dub+7)=RokKalendáře,MONTH(Ne1Dub+7)=4),Ne1Dub+7,""),IF(AND(YEAR(Ne1Dub+14)=RokKalendáře,MONTH(Ne1Dub+14)=4),Ne1Dub+14,""))</f>
        <v>43198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IF(DAY(Ne1Dub)=1,IF(AND(YEAR(Ne1Dub+8)=RokKalendáře,MONTH(Ne1Dub+8)=4),Ne1Dub+8,""),IF(AND(YEAR(Ne1Dub+15)=RokKalendáře,MONTH(Ne1Dub+15)=4),Ne1Dub+15,""))</f>
        <v>43199</v>
      </c>
      <c r="C9" s="17">
        <f ca="1">IF(DAY(Ne1Dub)=1,IF(AND(YEAR(Ne1Dub+9)=RokKalendáře,MONTH(Ne1Dub+9)=4),Ne1Dub+9,""),IF(AND(YEAR(Ne1Dub+16)=RokKalendáře,MONTH(Ne1Dub+16)=4),Ne1Dub+16,""))</f>
        <v>43200</v>
      </c>
      <c r="D9" s="17">
        <f ca="1">IF(DAY(Ne1Dub)=1,IF(AND(YEAR(Ne1Dub+10)=RokKalendáře,MONTH(Ne1Dub+10)=4),Ne1Dub+10,""),IF(AND(YEAR(Ne1Dub+17)=RokKalendáře,MONTH(Ne1Dub+17)=4),Ne1Dub+17,""))</f>
        <v>43201</v>
      </c>
      <c r="E9" s="17">
        <f ca="1">IF(DAY(Ne1Dub)=1,IF(AND(YEAR(Ne1Dub+11)=RokKalendáře,MONTH(Ne1Dub+11)=4),Ne1Dub+11,""),IF(AND(YEAR(Ne1Dub+18)=RokKalendáře,MONTH(Ne1Dub+18)=4),Ne1Dub+18,""))</f>
        <v>43202</v>
      </c>
      <c r="F9" s="17">
        <f ca="1">IF(DAY(Ne1Dub)=1,IF(AND(YEAR(Ne1Dub+12)=RokKalendáře,MONTH(Ne1Dub+12)=4),Ne1Dub+12,""),IF(AND(YEAR(Ne1Dub+19)=RokKalendáře,MONTH(Ne1Dub+19)=4),Ne1Dub+19,""))</f>
        <v>43203</v>
      </c>
      <c r="G9" s="17">
        <f ca="1">IF(DAY(Ne1Dub)=1,IF(AND(YEAR(Ne1Dub+13)=RokKalendáře,MONTH(Ne1Dub+13)=4),Ne1Dub+13,""),IF(AND(YEAR(Ne1Dub+20)=RokKalendáře,MONTH(Ne1Dub+20)=4),Ne1Dub+20,""))</f>
        <v>43204</v>
      </c>
      <c r="H9" s="17">
        <f ca="1">IF(DAY(Ne1Dub)=1,IF(AND(YEAR(Ne1Dub+14)=RokKalendáře,MONTH(Ne1Dub+14)=4),Ne1Dub+14,""),IF(AND(YEAR(Ne1Dub+21)=RokKalendáře,MONTH(Ne1Dub+21)=4),Ne1Dub+21,""))</f>
        <v>43205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IF(DAY(Ne1Dub)=1,IF(AND(YEAR(Ne1Dub+15)=RokKalendáře,MONTH(Ne1Dub+15)=4),Ne1Dub+15,""),IF(AND(YEAR(Ne1Dub+22)=RokKalendáře,MONTH(Ne1Dub+22)=4),Ne1Dub+22,""))</f>
        <v>43206</v>
      </c>
      <c r="C11" s="18">
        <f ca="1">IF(DAY(Ne1Dub)=1,IF(AND(YEAR(Ne1Dub+16)=RokKalendáře,MONTH(Ne1Dub+16)=4),Ne1Dub+16,""),IF(AND(YEAR(Ne1Dub+23)=RokKalendáře,MONTH(Ne1Dub+23)=4),Ne1Dub+23,""))</f>
        <v>43207</v>
      </c>
      <c r="D11" s="18">
        <f ca="1">IF(DAY(Ne1Dub)=1,IF(AND(YEAR(Ne1Dub+17)=RokKalendáře,MONTH(Ne1Dub+17)=4),Ne1Dub+17,""),IF(AND(YEAR(Ne1Dub+24)=RokKalendáře,MONTH(Ne1Dub+24)=4),Ne1Dub+24,""))</f>
        <v>43208</v>
      </c>
      <c r="E11" s="18">
        <f ca="1">IF(DAY(Ne1Dub)=1,IF(AND(YEAR(Ne1Dub+18)=RokKalendáře,MONTH(Ne1Dub+18)=4),Ne1Dub+18,""),IF(AND(YEAR(Ne1Dub+25)=RokKalendáře,MONTH(Ne1Dub+25)=4),Ne1Dub+25,""))</f>
        <v>43209</v>
      </c>
      <c r="F11" s="18">
        <f ca="1">IF(DAY(Ne1Dub)=1,IF(AND(YEAR(Ne1Dub+19)=RokKalendáře,MONTH(Ne1Dub+19)=4),Ne1Dub+19,""),IF(AND(YEAR(Ne1Dub+26)=RokKalendáře,MONTH(Ne1Dub+26)=4),Ne1Dub+26,""))</f>
        <v>43210</v>
      </c>
      <c r="G11" s="18">
        <f ca="1">IF(DAY(Ne1Dub)=1,IF(AND(YEAR(Ne1Dub+20)=RokKalendáře,MONTH(Ne1Dub+20)=4),Ne1Dub+20,""),IF(AND(YEAR(Ne1Dub+27)=RokKalendáře,MONTH(Ne1Dub+27)=4),Ne1Dub+27,""))</f>
        <v>43211</v>
      </c>
      <c r="H11" s="18">
        <f ca="1">IF(DAY(Ne1Dub)=1,IF(AND(YEAR(Ne1Dub+21)=RokKalendáře,MONTH(Ne1Dub+21)=4),Ne1Dub+21,""),IF(AND(YEAR(Ne1Dub+28)=RokKalendáře,MONTH(Ne1Dub+28)=4),Ne1Dub+28,""))</f>
        <v>43212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IF(DAY(Ne1Dub)=1,IF(AND(YEAR(Ne1Dub+22)=RokKalendáře,MONTH(Ne1Dub+22)=4),Ne1Dub+22,""),IF(AND(YEAR(Ne1Dub+29)=RokKalendáře,MONTH(Ne1Dub+29)=4),Ne1Dub+29,""))</f>
        <v>43213</v>
      </c>
      <c r="C13" s="17">
        <f ca="1">IF(DAY(Ne1Dub)=1,IF(AND(YEAR(Ne1Dub+23)=RokKalendáře,MONTH(Ne1Dub+23)=4),Ne1Dub+23,""),IF(AND(YEAR(Ne1Dub+30)=RokKalendáře,MONTH(Ne1Dub+30)=4),Ne1Dub+30,""))</f>
        <v>43214</v>
      </c>
      <c r="D13" s="17">
        <f ca="1">IF(DAY(Ne1Dub)=1,IF(AND(YEAR(Ne1Dub+24)=RokKalendáře,MONTH(Ne1Dub+24)=4),Ne1Dub+24,""),IF(AND(YEAR(Ne1Dub+31)=RokKalendáře,MONTH(Ne1Dub+31)=4),Ne1Dub+31,""))</f>
        <v>43215</v>
      </c>
      <c r="E13" s="17">
        <f ca="1">IF(DAY(Ne1Dub)=1,IF(AND(YEAR(Ne1Dub+25)=RokKalendáře,MONTH(Ne1Dub+25)=4),Ne1Dub+25,""),IF(AND(YEAR(Ne1Dub+32)=RokKalendáře,MONTH(Ne1Dub+32)=4),Ne1Dub+32,""))</f>
        <v>43216</v>
      </c>
      <c r="F13" s="17">
        <f ca="1">IF(DAY(Ne1Dub)=1,IF(AND(YEAR(Ne1Dub+26)=RokKalendáře,MONTH(Ne1Dub+26)=4),Ne1Dub+26,""),IF(AND(YEAR(Ne1Dub+33)=RokKalendáře,MONTH(Ne1Dub+33)=4),Ne1Dub+33,""))</f>
        <v>43217</v>
      </c>
      <c r="G13" s="17">
        <f ca="1">IF(DAY(Ne1Dub)=1,IF(AND(YEAR(Ne1Dub+27)=RokKalendáře,MONTH(Ne1Dub+27)=4),Ne1Dub+27,""),IF(AND(YEAR(Ne1Dub+34)=RokKalendáře,MONTH(Ne1Dub+34)=4),Ne1Dub+34,""))</f>
        <v>43218</v>
      </c>
      <c r="H13" s="17">
        <f ca="1">IF(DAY(Ne1Dub)=1,IF(AND(YEAR(Ne1Dub+28)=RokKalendáře,MONTH(Ne1Dub+28)=4),Ne1Dub+28,""),IF(AND(YEAR(Ne1Dub+35)=RokKalendáře,MONTH(Ne1Dub+35)=4),Ne1Dub+35,""))</f>
        <v>43219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IF(DAY(Ne1Dub)=1,IF(AND(YEAR(Ne1Dub+29)=RokKalendáře,MONTH(Ne1Dub+29)=4),Ne1Dub+29,""),IF(AND(YEAR(Ne1Dub+36)=RokKalendáře,MONTH(Ne1Dub+36)=4),Ne1Dub+36,""))</f>
        <v>43220</v>
      </c>
      <c r="C15" s="19" t="str">
        <f ca="1">IF(DAY(Ne1Dub)=1,IF(AND(YEAR(Ne1Dub+30)=RokKalendáře,MONTH(Ne1Dub+30)=4),Ne1Dub+30,""),IF(AND(YEAR(Ne1Dub+37)=RokKalendáře,MONTH(Ne1Dub+37)=4),Ne1Dub+37,""))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4.9989318521683403E-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UPPER(TEXT(DATE(RokKalendáře,5,1),"mmmm rrrr"))</f>
        <v>KVĚTEN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IF(DAY(Ne1Kvě)=1,"",IF(AND(YEAR(Ne1Kvě+1)=RokKalendáře,MONTH(Ne1Kvě+1)=5),Ne1Kvě+1,""))</f>
        <v/>
      </c>
      <c r="C5" s="15">
        <f ca="1">IF(DAY(Ne1Kvě)=1,"",IF(AND(YEAR(Ne1Kvě+2)=RokKalendáře,MONTH(Ne1Kvě+2)=5),Ne1Kvě+2,""))</f>
        <v>43221</v>
      </c>
      <c r="D5" s="15">
        <f ca="1">IF(DAY(Ne1Kvě)=1,"",IF(AND(YEAR(Ne1Kvě+3)=RokKalendáře,MONTH(Ne1Kvě+3)=5),Ne1Kvě+3,""))</f>
        <v>43222</v>
      </c>
      <c r="E5" s="15">
        <f ca="1">IF(DAY(Ne1Kvě)=1,"",IF(AND(YEAR(Ne1Kvě+4)=RokKalendáře,MONTH(Ne1Kvě+4)=5),Ne1Kvě+4,""))</f>
        <v>43223</v>
      </c>
      <c r="F5" s="15">
        <f ca="1">IF(DAY(Ne1Kvě)=1,"",IF(AND(YEAR(Ne1Kvě+5)=RokKalendáře,MONTH(Ne1Kvě+5)=5),Ne1Kvě+5,""))</f>
        <v>43224</v>
      </c>
      <c r="G5" s="15">
        <f ca="1">IF(DAY(Ne1Kvě)=1,"",IF(AND(YEAR(Ne1Kvě+6)=RokKalendáře,MONTH(Ne1Kvě+6)=5),Ne1Kvě+6,""))</f>
        <v>43225</v>
      </c>
      <c r="H5" s="15">
        <f ca="1">IF(DAY(Ne1Kvě)=1,IF(AND(YEAR(Ne1Kvě)=RokKalendáře,MONTH(Ne1Kvě)=5),Ne1Kvě,""),IF(AND(YEAR(Ne1Kvě+7)=RokKalendáře,MONTH(Ne1Kvě+7)=5),Ne1Kvě+7,""))</f>
        <v>43226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IF(DAY(Ne1Kvě)=1,IF(AND(YEAR(Ne1Kvě+1)=RokKalendáře,MONTH(Ne1Kvě+1)=5),Ne1Kvě+1,""),IF(AND(YEAR(Ne1Kvě+8)=RokKalendáře,MONTH(Ne1Kvě+8)=5),Ne1Kvě+8,""))</f>
        <v>43227</v>
      </c>
      <c r="C7" s="16">
        <f ca="1">IF(DAY(Ne1Kvě)=1,IF(AND(YEAR(Ne1Kvě+2)=RokKalendáře,MONTH(Ne1Kvě+2)=5),Ne1Kvě+2,""),IF(AND(YEAR(Ne1Kvě+9)=RokKalendáře,MONTH(Ne1Kvě+9)=5),Ne1Kvě+9,""))</f>
        <v>43228</v>
      </c>
      <c r="D7" s="16">
        <f ca="1">IF(DAY(Ne1Kvě)=1,IF(AND(YEAR(Ne1Kvě+3)=RokKalendáře,MONTH(Ne1Kvě+3)=5),Ne1Kvě+3,""),IF(AND(YEAR(Ne1Kvě+10)=RokKalendáře,MONTH(Ne1Kvě+10)=5),Ne1Kvě+10,""))</f>
        <v>43229</v>
      </c>
      <c r="E7" s="16">
        <f ca="1">IF(DAY(Ne1Kvě)=1,IF(AND(YEAR(Ne1Kvě+4)=RokKalendáře,MONTH(Ne1Kvě+4)=5),Ne1Kvě+4,""),IF(AND(YEAR(Ne1Kvě+11)=RokKalendáře,MONTH(Ne1Kvě+11)=5),Ne1Kvě+11,""))</f>
        <v>43230</v>
      </c>
      <c r="F7" s="16">
        <f ca="1">IF(DAY(Ne1Kvě)=1,IF(AND(YEAR(Ne1Kvě+5)=RokKalendáře,MONTH(Ne1Kvě+5)=5),Ne1Kvě+5,""),IF(AND(YEAR(Ne1Kvě+12)=RokKalendáře,MONTH(Ne1Kvě+12)=5),Ne1Kvě+12,""))</f>
        <v>43231</v>
      </c>
      <c r="G7" s="16">
        <f ca="1">IF(DAY(Ne1Kvě)=1,IF(AND(YEAR(Ne1Kvě+6)=RokKalendáře,MONTH(Ne1Kvě+6)=5),Ne1Kvě+6,""),IF(AND(YEAR(Ne1Kvě+13)=RokKalendáře,MONTH(Ne1Kvě+13)=5),Ne1Kvě+13,""))</f>
        <v>43232</v>
      </c>
      <c r="H7" s="16">
        <f ca="1">IF(DAY(Ne1Kvě)=1,IF(AND(YEAR(Ne1Kvě+7)=RokKalendáře,MONTH(Ne1Kvě+7)=5),Ne1Kvě+7,""),IF(AND(YEAR(Ne1Kvě+14)=RokKalendáře,MONTH(Ne1Kvě+14)=5),Ne1Kvě+14,""))</f>
        <v>43233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IF(DAY(Ne1Kvě)=1,IF(AND(YEAR(Ne1Kvě+8)=RokKalendáře,MONTH(Ne1Kvě+8)=5),Ne1Kvě+8,""),IF(AND(YEAR(Ne1Kvě+15)=RokKalendáře,MONTH(Ne1Kvě+15)=5),Ne1Kvě+15,""))</f>
        <v>43234</v>
      </c>
      <c r="C9" s="17">
        <f ca="1">IF(DAY(Ne1Kvě)=1,IF(AND(YEAR(Ne1Kvě+9)=RokKalendáře,MONTH(Ne1Kvě+9)=5),Ne1Kvě+9,""),IF(AND(YEAR(Ne1Kvě+16)=RokKalendáře,MONTH(Ne1Kvě+16)=5),Ne1Kvě+16,""))</f>
        <v>43235</v>
      </c>
      <c r="D9" s="17">
        <f ca="1">IF(DAY(Ne1Kvě)=1,IF(AND(YEAR(Ne1Kvě+10)=RokKalendáře,MONTH(Ne1Kvě+10)=5),Ne1Kvě+10,""),IF(AND(YEAR(Ne1Kvě+17)=RokKalendáře,MONTH(Ne1Kvě+17)=5),Ne1Kvě+17,""))</f>
        <v>43236</v>
      </c>
      <c r="E9" s="17">
        <f ca="1">IF(DAY(Ne1Kvě)=1,IF(AND(YEAR(Ne1Kvě+11)=RokKalendáře,MONTH(Ne1Kvě+11)=5),Ne1Kvě+11,""),IF(AND(YEAR(Ne1Kvě+18)=RokKalendáře,MONTH(Ne1Kvě+18)=5),Ne1Kvě+18,""))</f>
        <v>43237</v>
      </c>
      <c r="F9" s="17">
        <f ca="1">IF(DAY(Ne1Kvě)=1,IF(AND(YEAR(Ne1Kvě+12)=RokKalendáře,MONTH(Ne1Kvě+12)=5),Ne1Kvě+12,""),IF(AND(YEAR(Ne1Kvě+19)=RokKalendáře,MONTH(Ne1Kvě+19)=5),Ne1Kvě+19,""))</f>
        <v>43238</v>
      </c>
      <c r="G9" s="17">
        <f ca="1">IF(DAY(Ne1Kvě)=1,IF(AND(YEAR(Ne1Kvě+13)=RokKalendáře,MONTH(Ne1Kvě+13)=5),Ne1Kvě+13,""),IF(AND(YEAR(Ne1Kvě+20)=RokKalendáře,MONTH(Ne1Kvě+20)=5),Ne1Kvě+20,""))</f>
        <v>43239</v>
      </c>
      <c r="H9" s="17">
        <f ca="1">IF(DAY(Ne1Kvě)=1,IF(AND(YEAR(Ne1Kvě+14)=RokKalendáře,MONTH(Ne1Kvě+14)=5),Ne1Kvě+14,""),IF(AND(YEAR(Ne1Kvě+21)=RokKalendáře,MONTH(Ne1Kvě+21)=5),Ne1Kvě+21,""))</f>
        <v>43240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IF(DAY(Ne1Kvě)=1,IF(AND(YEAR(Ne1Kvě+15)=RokKalendáře,MONTH(Ne1Kvě+15)=5),Ne1Kvě+15,""),IF(AND(YEAR(Ne1Kvě+22)=RokKalendáře,MONTH(Ne1Kvě+22)=5),Ne1Kvě+22,""))</f>
        <v>43241</v>
      </c>
      <c r="C11" s="18">
        <f ca="1">IF(DAY(Ne1Kvě)=1,IF(AND(YEAR(Ne1Kvě+16)=RokKalendáře,MONTH(Ne1Kvě+16)=5),Ne1Kvě+16,""),IF(AND(YEAR(Ne1Kvě+23)=RokKalendáře,MONTH(Ne1Kvě+23)=5),Ne1Kvě+23,""))</f>
        <v>43242</v>
      </c>
      <c r="D11" s="18">
        <f ca="1">IF(DAY(Ne1Kvě)=1,IF(AND(YEAR(Ne1Kvě+17)=RokKalendáře,MONTH(Ne1Kvě+17)=5),Ne1Kvě+17,""),IF(AND(YEAR(Ne1Kvě+24)=RokKalendáře,MONTH(Ne1Kvě+24)=5),Ne1Kvě+24,""))</f>
        <v>43243</v>
      </c>
      <c r="E11" s="18">
        <f ca="1">IF(DAY(Ne1Kvě)=1,IF(AND(YEAR(Ne1Kvě+18)=RokKalendáře,MONTH(Ne1Kvě+18)=5),Ne1Kvě+18,""),IF(AND(YEAR(Ne1Kvě+25)=RokKalendáře,MONTH(Ne1Kvě+25)=5),Ne1Kvě+25,""))</f>
        <v>43244</v>
      </c>
      <c r="F11" s="18">
        <f ca="1">IF(DAY(Ne1Kvě)=1,IF(AND(YEAR(Ne1Kvě+19)=RokKalendáře,MONTH(Ne1Kvě+19)=5),Ne1Kvě+19,""),IF(AND(YEAR(Ne1Kvě+26)=RokKalendáře,MONTH(Ne1Kvě+26)=5),Ne1Kvě+26,""))</f>
        <v>43245</v>
      </c>
      <c r="G11" s="18">
        <f ca="1">IF(DAY(Ne1Kvě)=1,IF(AND(YEAR(Ne1Kvě+20)=RokKalendáře,MONTH(Ne1Kvě+20)=5),Ne1Kvě+20,""),IF(AND(YEAR(Ne1Kvě+27)=RokKalendáře,MONTH(Ne1Kvě+27)=5),Ne1Kvě+27,""))</f>
        <v>43246</v>
      </c>
      <c r="H11" s="18">
        <f ca="1">IF(DAY(Ne1Kvě)=1,IF(AND(YEAR(Ne1Kvě+21)=RokKalendáře,MONTH(Ne1Kvě+21)=5),Ne1Kvě+21,""),IF(AND(YEAR(Ne1Kvě+28)=RokKalendáře,MONTH(Ne1Kvě+28)=5),Ne1Kvě+28,""))</f>
        <v>43247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IF(DAY(Ne1Kvě)=1,IF(AND(YEAR(Ne1Kvě+22)=RokKalendáře,MONTH(Ne1Kvě+22)=5),Ne1Kvě+22,""),IF(AND(YEAR(Ne1Kvě+29)=RokKalendáře,MONTH(Ne1Kvě+29)=5),Ne1Kvě+29,""))</f>
        <v>43248</v>
      </c>
      <c r="C13" s="17">
        <f ca="1">IF(DAY(Ne1Kvě)=1,IF(AND(YEAR(Ne1Kvě+23)=RokKalendáře,MONTH(Ne1Kvě+23)=5),Ne1Kvě+23,""),IF(AND(YEAR(Ne1Kvě+30)=RokKalendáře,MONTH(Ne1Kvě+30)=5),Ne1Kvě+30,""))</f>
        <v>43249</v>
      </c>
      <c r="D13" s="17">
        <f ca="1">IF(DAY(Ne1Kvě)=1,IF(AND(YEAR(Ne1Kvě+24)=RokKalendáře,MONTH(Ne1Kvě+24)=5),Ne1Kvě+24,""),IF(AND(YEAR(Ne1Kvě+31)=RokKalendáře,MONTH(Ne1Kvě+31)=5),Ne1Kvě+31,""))</f>
        <v>43250</v>
      </c>
      <c r="E13" s="17">
        <f ca="1">IF(DAY(Ne1Kvě)=1,IF(AND(YEAR(Ne1Kvě+25)=RokKalendáře,MONTH(Ne1Kvě+25)=5),Ne1Kvě+25,""),IF(AND(YEAR(Ne1Kvě+32)=RokKalendáře,MONTH(Ne1Kvě+32)=5),Ne1Kvě+32,""))</f>
        <v>43251</v>
      </c>
      <c r="F13" s="17" t="str">
        <f ca="1">IF(DAY(Ne1Kvě)=1,IF(AND(YEAR(Ne1Kvě+26)=RokKalendáře,MONTH(Ne1Kvě+26)=5),Ne1Kvě+26,""),IF(AND(YEAR(Ne1Kvě+33)=RokKalendáře,MONTH(Ne1Kvě+33)=5),Ne1Kvě+33,""))</f>
        <v/>
      </c>
      <c r="G13" s="17" t="str">
        <f ca="1">IF(DAY(Ne1Kvě)=1,IF(AND(YEAR(Ne1Kvě+27)=RokKalendáře,MONTH(Ne1Kvě+27)=5),Ne1Kvě+27,""),IF(AND(YEAR(Ne1Kvě+34)=RokKalendáře,MONTH(Ne1Kvě+34)=5),Ne1Kvě+34,""))</f>
        <v/>
      </c>
      <c r="H13" s="17" t="str">
        <f ca="1">IF(DAY(Ne1Kvě)=1,IF(AND(YEAR(Ne1Kvě+28)=RokKalendáře,MONTH(Ne1Kvě+28)=5),Ne1Kvě+28,""),IF(AND(YEAR(Ne1Kvě+35)=RokKalendáře,MONTH(Ne1Kvě+35)=5),Ne1Kvě+35,""))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IF(DAY(Ne1Kvě)=1,IF(AND(YEAR(Ne1Kvě+29)=RokKalendáře,MONTH(Ne1Kvě+29)=5),Ne1Kvě+29,""),IF(AND(YEAR(Ne1Kvě+36)=RokKalendáře,MONTH(Ne1Kvě+36)=5),Ne1Kvě+36,""))</f>
        <v/>
      </c>
      <c r="C15" s="19" t="str">
        <f ca="1">IF(DAY(Ne1Kvě)=1,IF(AND(YEAR(Ne1Kvě+30)=RokKalendáře,MONTH(Ne1Kvě+30)=5),Ne1Kvě+30,""),IF(AND(YEAR(Ne1Kvě+37)=RokKalendáře,MONTH(Ne1Kvě+37)=5),Ne1Kvě+37,""))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UPPER(TEXT(DATE(RokKalendáře,6,1),"mmmm rrrr"))</f>
        <v>ČERVEN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IF(DAY(Ne1Čer)=1,"",IF(AND(YEAR(Ne1Čer+1)=RokKalendáře,MONTH(Ne1Čer+1)=6),Ne1Čer+1,""))</f>
        <v/>
      </c>
      <c r="C5" s="15" t="str">
        <f ca="1">IF(DAY(Ne1Čer)=1,"",IF(AND(YEAR(Ne1Čer+2)=RokKalendáře,MONTH(Ne1Čer+2)=6),Ne1Čer+2,""))</f>
        <v/>
      </c>
      <c r="D5" s="15" t="str">
        <f ca="1">IF(DAY(Ne1Čer)=1,"",IF(AND(YEAR(Ne1Čer+3)=RokKalendáře,MONTH(Ne1Čer+3)=6),Ne1Čer+3,""))</f>
        <v/>
      </c>
      <c r="E5" s="15" t="str">
        <f ca="1">IF(DAY(Ne1Čer)=1,"",IF(AND(YEAR(Ne1Čer+4)=RokKalendáře,MONTH(Ne1Čer+4)=6),Ne1Čer+4,""))</f>
        <v/>
      </c>
      <c r="F5" s="15">
        <f ca="1">IF(DAY(Ne1Čer)=1,"",IF(AND(YEAR(Ne1Čer+5)=RokKalendáře,MONTH(Ne1Čer+5)=6),Ne1Čer+5,""))</f>
        <v>43252</v>
      </c>
      <c r="G5" s="15">
        <f ca="1">IF(DAY(Ne1Čer)=1,"",IF(AND(YEAR(Ne1Čer+6)=RokKalendáře,MONTH(Ne1Čer+6)=6),Ne1Čer+6,""))</f>
        <v>43253</v>
      </c>
      <c r="H5" s="15">
        <f ca="1">IF(DAY(Ne1Čer)=1,IF(AND(YEAR(Ne1Čer)=RokKalendáře,MONTH(Ne1Čer)=6),Ne1Čer,""),IF(AND(YEAR(Ne1Čer+7)=RokKalendáře,MONTH(Ne1Čer+7)=6),Ne1Čer+7,""))</f>
        <v>43254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IF(DAY(Ne1Čer)=1,IF(AND(YEAR(Ne1Čer+1)=RokKalendáře,MONTH(Ne1Čer+1)=6),Ne1Čer+1,""),IF(AND(YEAR(Ne1Čer+8)=RokKalendáře,MONTH(Ne1Čer+8)=6),Ne1Čer+8,""))</f>
        <v>43255</v>
      </c>
      <c r="C7" s="16">
        <f ca="1">IF(DAY(Ne1Čer)=1,IF(AND(YEAR(Ne1Čer+2)=RokKalendáře,MONTH(Ne1Čer+2)=6),Ne1Čer+2,""),IF(AND(YEAR(Ne1Čer+9)=RokKalendáře,MONTH(Ne1Čer+9)=6),Ne1Čer+9,""))</f>
        <v>43256</v>
      </c>
      <c r="D7" s="16">
        <f ca="1">IF(DAY(Ne1Čer)=1,IF(AND(YEAR(Ne1Čer+3)=RokKalendáře,MONTH(Ne1Čer+3)=6),Ne1Čer+3,""),IF(AND(YEAR(Ne1Čer+10)=RokKalendáře,MONTH(Ne1Čer+10)=6),Ne1Čer+10,""))</f>
        <v>43257</v>
      </c>
      <c r="E7" s="16">
        <f ca="1">IF(DAY(Ne1Čer)=1,IF(AND(YEAR(Ne1Čer+4)=RokKalendáře,MONTH(Ne1Čer+4)=6),Ne1Čer+4,""),IF(AND(YEAR(Ne1Čer+11)=RokKalendáře,MONTH(Ne1Čer+11)=6),Ne1Čer+11,""))</f>
        <v>43258</v>
      </c>
      <c r="F7" s="16">
        <f ca="1">IF(DAY(Ne1Čer)=1,IF(AND(YEAR(Ne1Čer+5)=RokKalendáře,MONTH(Ne1Čer+5)=6),Ne1Čer+5,""),IF(AND(YEAR(Ne1Čer+12)=RokKalendáře,MONTH(Ne1Čer+12)=6),Ne1Čer+12,""))</f>
        <v>43259</v>
      </c>
      <c r="G7" s="16">
        <f ca="1">IF(DAY(Ne1Čer)=1,IF(AND(YEAR(Ne1Čer+6)=RokKalendáře,MONTH(Ne1Čer+6)=6),Ne1Čer+6,""),IF(AND(YEAR(Ne1Čer+13)=RokKalendáře,MONTH(Ne1Čer+13)=6),Ne1Čer+13,""))</f>
        <v>43260</v>
      </c>
      <c r="H7" s="16">
        <f ca="1">IF(DAY(Ne1Čer)=1,IF(AND(YEAR(Ne1Čer+7)=RokKalendáře,MONTH(Ne1Čer+7)=6),Ne1Čer+7,""),IF(AND(YEAR(Ne1Čer+14)=RokKalendáře,MONTH(Ne1Čer+14)=6),Ne1Čer+14,""))</f>
        <v>43261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IF(DAY(Ne1Čer)=1,IF(AND(YEAR(Ne1Čer+8)=RokKalendáře,MONTH(Ne1Čer+8)=6),Ne1Čer+8,""),IF(AND(YEAR(Ne1Čer+15)=RokKalendáře,MONTH(Ne1Čer+15)=6),Ne1Čer+15,""))</f>
        <v>43262</v>
      </c>
      <c r="C9" s="17">
        <f ca="1">IF(DAY(Ne1Čer)=1,IF(AND(YEAR(Ne1Čer+9)=RokKalendáře,MONTH(Ne1Čer+9)=6),Ne1Čer+9,""),IF(AND(YEAR(Ne1Čer+16)=RokKalendáře,MONTH(Ne1Čer+16)=6),Ne1Čer+16,""))</f>
        <v>43263</v>
      </c>
      <c r="D9" s="17">
        <f ca="1">IF(DAY(Ne1Čer)=1,IF(AND(YEAR(Ne1Čer+10)=RokKalendáře,MONTH(Ne1Čer+10)=6),Ne1Čer+10,""),IF(AND(YEAR(Ne1Čer+17)=RokKalendáře,MONTH(Ne1Čer+17)=6),Ne1Čer+17,""))</f>
        <v>43264</v>
      </c>
      <c r="E9" s="17">
        <f ca="1">IF(DAY(Ne1Čer)=1,IF(AND(YEAR(Ne1Čer+11)=RokKalendáře,MONTH(Ne1Čer+11)=6),Ne1Čer+11,""),IF(AND(YEAR(Ne1Čer+18)=RokKalendáře,MONTH(Ne1Čer+18)=6),Ne1Čer+18,""))</f>
        <v>43265</v>
      </c>
      <c r="F9" s="17">
        <f ca="1">IF(DAY(Ne1Čer)=1,IF(AND(YEAR(Ne1Čer+12)=RokKalendáře,MONTH(Ne1Čer+12)=6),Ne1Čer+12,""),IF(AND(YEAR(Ne1Čer+19)=RokKalendáře,MONTH(Ne1Čer+19)=6),Ne1Čer+19,""))</f>
        <v>43266</v>
      </c>
      <c r="G9" s="17">
        <f ca="1">IF(DAY(Ne1Čer)=1,IF(AND(YEAR(Ne1Čer+13)=RokKalendáře,MONTH(Ne1Čer+13)=6),Ne1Čer+13,""),IF(AND(YEAR(Ne1Čer+20)=RokKalendáře,MONTH(Ne1Čer+20)=6),Ne1Čer+20,""))</f>
        <v>43267</v>
      </c>
      <c r="H9" s="17">
        <f ca="1">IF(DAY(Ne1Čer)=1,IF(AND(YEAR(Ne1Čer+14)=RokKalendáře,MONTH(Ne1Čer+14)=6),Ne1Čer+14,""),IF(AND(YEAR(Ne1Čer+21)=RokKalendáře,MONTH(Ne1Čer+21)=6),Ne1Čer+21,""))</f>
        <v>43268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IF(DAY(Ne1Čer)=1,IF(AND(YEAR(Ne1Čer+15)=RokKalendáře,MONTH(Ne1Čer+15)=6),Ne1Čer+15,""),IF(AND(YEAR(Ne1Čer+22)=RokKalendáře,MONTH(Ne1Čer+22)=6),Ne1Čer+22,""))</f>
        <v>43269</v>
      </c>
      <c r="C11" s="18">
        <f ca="1">IF(DAY(Ne1Čer)=1,IF(AND(YEAR(Ne1Čer+16)=RokKalendáře,MONTH(Ne1Čer+16)=6),Ne1Čer+16,""),IF(AND(YEAR(Ne1Čer+23)=RokKalendáře,MONTH(Ne1Čer+23)=6),Ne1Čer+23,""))</f>
        <v>43270</v>
      </c>
      <c r="D11" s="18">
        <f ca="1">IF(DAY(Ne1Čer)=1,IF(AND(YEAR(Ne1Čer+17)=RokKalendáře,MONTH(Ne1Čer+17)=6),Ne1Čer+17,""),IF(AND(YEAR(Ne1Čer+24)=RokKalendáře,MONTH(Ne1Čer+24)=6),Ne1Čer+24,""))</f>
        <v>43271</v>
      </c>
      <c r="E11" s="18">
        <f ca="1">IF(DAY(Ne1Čer)=1,IF(AND(YEAR(Ne1Čer+18)=RokKalendáře,MONTH(Ne1Čer+18)=6),Ne1Čer+18,""),IF(AND(YEAR(Ne1Čer+25)=RokKalendáře,MONTH(Ne1Čer+25)=6),Ne1Čer+25,""))</f>
        <v>43272</v>
      </c>
      <c r="F11" s="18">
        <f ca="1">IF(DAY(Ne1Čer)=1,IF(AND(YEAR(Ne1Čer+19)=RokKalendáře,MONTH(Ne1Čer+19)=6),Ne1Čer+19,""),IF(AND(YEAR(Ne1Čer+26)=RokKalendáře,MONTH(Ne1Čer+26)=6),Ne1Čer+26,""))</f>
        <v>43273</v>
      </c>
      <c r="G11" s="18">
        <f ca="1">IF(DAY(Ne1Čer)=1,IF(AND(YEAR(Ne1Čer+20)=RokKalendáře,MONTH(Ne1Čer+20)=6),Ne1Čer+20,""),IF(AND(YEAR(Ne1Čer+27)=RokKalendáře,MONTH(Ne1Čer+27)=6),Ne1Čer+27,""))</f>
        <v>43274</v>
      </c>
      <c r="H11" s="18">
        <f ca="1">IF(DAY(Ne1Čer)=1,IF(AND(YEAR(Ne1Čer+21)=RokKalendáře,MONTH(Ne1Čer+21)=6),Ne1Čer+21,""),IF(AND(YEAR(Ne1Čer+28)=RokKalendáře,MONTH(Ne1Čer+28)=6),Ne1Čer+28,""))</f>
        <v>43275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IF(DAY(Ne1Čer)=1,IF(AND(YEAR(Ne1Čer+22)=RokKalendáře,MONTH(Ne1Čer+22)=6),Ne1Čer+22,""),IF(AND(YEAR(Ne1Čer+29)=RokKalendáře,MONTH(Ne1Čer+29)=6),Ne1Čer+29,""))</f>
        <v>43276</v>
      </c>
      <c r="C13" s="17">
        <f ca="1">IF(DAY(Ne1Čer)=1,IF(AND(YEAR(Ne1Čer+23)=RokKalendáře,MONTH(Ne1Čer+23)=6),Ne1Čer+23,""),IF(AND(YEAR(Ne1Čer+30)=RokKalendáře,MONTH(Ne1Čer+30)=6),Ne1Čer+30,""))</f>
        <v>43277</v>
      </c>
      <c r="D13" s="17">
        <f ca="1">IF(DAY(Ne1Čer)=1,IF(AND(YEAR(Ne1Čer+24)=RokKalendáře,MONTH(Ne1Čer+24)=6),Ne1Čer+24,""),IF(AND(YEAR(Ne1Čer+31)=RokKalendáře,MONTH(Ne1Čer+31)=6),Ne1Čer+31,""))</f>
        <v>43278</v>
      </c>
      <c r="E13" s="17">
        <f ca="1">IF(DAY(Ne1Čer)=1,IF(AND(YEAR(Ne1Čer+25)=RokKalendáře,MONTH(Ne1Čer+25)=6),Ne1Čer+25,""),IF(AND(YEAR(Ne1Čer+32)=RokKalendáře,MONTH(Ne1Čer+32)=6),Ne1Čer+32,""))</f>
        <v>43279</v>
      </c>
      <c r="F13" s="17">
        <f ca="1">IF(DAY(Ne1Čer)=1,IF(AND(YEAR(Ne1Čer+26)=RokKalendáře,MONTH(Ne1Čer+26)=6),Ne1Čer+26,""),IF(AND(YEAR(Ne1Čer+33)=RokKalendáře,MONTH(Ne1Čer+33)=6),Ne1Čer+33,""))</f>
        <v>43280</v>
      </c>
      <c r="G13" s="17">
        <f ca="1">IF(DAY(Ne1Čer)=1,IF(AND(YEAR(Ne1Čer+27)=RokKalendáře,MONTH(Ne1Čer+27)=6),Ne1Čer+27,""),IF(AND(YEAR(Ne1Čer+34)=RokKalendáře,MONTH(Ne1Čer+34)=6),Ne1Čer+34,""))</f>
        <v>43281</v>
      </c>
      <c r="H13" s="17" t="str">
        <f ca="1">IF(DAY(Ne1Čer)=1,IF(AND(YEAR(Ne1Čer+28)=RokKalendáře,MONTH(Ne1Čer+28)=6),Ne1Čer+28,""),IF(AND(YEAR(Ne1Čer+35)=RokKalendáře,MONTH(Ne1Čer+35)=6),Ne1Čer+35,""))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IF(DAY(Ne1Čer)=1,IF(AND(YEAR(Ne1Čer+29)=RokKalendáře,MONTH(Ne1Čer+29)=6),Ne1Čer+29,""),IF(AND(YEAR(Ne1Čer+36)=RokKalendáře,MONTH(Ne1Čer+36)=6),Ne1Čer+36,""))</f>
        <v/>
      </c>
      <c r="C15" s="19" t="str">
        <f ca="1">IF(DAY(Ne1Čer)=1,IF(AND(YEAR(Ne1Čer+30)=RokKalendáře,MONTH(Ne1Čer+30)=6),Ne1Čer+30,""),IF(AND(YEAR(Ne1Čer+37)=RokKalendáře,MONTH(Ne1Čer+37)=6),Ne1Čer+37,""))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UPPER(TEXT(DATE(RokKalendáře,7,1),"mmmm rrrr"))</f>
        <v>ČERVENEC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IF(DAY(Ne1Čvc)=1,"",IF(AND(YEAR(Ne1Čvc+1)=RokKalendáře,MONTH(Ne1Čvc+1)=7),Ne1Čvc+1,""))</f>
        <v/>
      </c>
      <c r="C5" s="15" t="str">
        <f ca="1">IF(DAY(Ne1Čvc)=1,"",IF(AND(YEAR(Ne1Čvc+2)=RokKalendáře,MONTH(Ne1Čvc+2)=7),Ne1Čvc+2,""))</f>
        <v/>
      </c>
      <c r="D5" s="15" t="str">
        <f ca="1">IF(DAY(Ne1Čvc)=1,"",IF(AND(YEAR(Ne1Čvc+3)=RokKalendáře,MONTH(Ne1Čvc+3)=7),Ne1Čvc+3,""))</f>
        <v/>
      </c>
      <c r="E5" s="15" t="str">
        <f ca="1">IF(DAY(Ne1Čvc)=1,"",IF(AND(YEAR(Ne1Čvc+4)=RokKalendáře,MONTH(Ne1Čvc+4)=7),Ne1Čvc+4,""))</f>
        <v/>
      </c>
      <c r="F5" s="15" t="str">
        <f ca="1">IF(DAY(Ne1Čvc)=1,"",IF(AND(YEAR(Ne1Čvc+5)=RokKalendáře,MONTH(Ne1Čvc+5)=7),Ne1Čvc+5,""))</f>
        <v/>
      </c>
      <c r="G5" s="15" t="str">
        <f ca="1">IF(DAY(Ne1Čvc)=1,"",IF(AND(YEAR(Ne1Čvc+6)=RokKalendáře,MONTH(Ne1Čvc+6)=7),Ne1Čvc+6,""))</f>
        <v/>
      </c>
      <c r="H5" s="15">
        <f ca="1">IF(DAY(Ne1Čvc)=1,IF(AND(YEAR(Ne1Čvc)=RokKalendáře,MONTH(Ne1Čvc)=7),Ne1Čvc,""),IF(AND(YEAR(Ne1Čvc+7)=RokKalendáře,MONTH(Ne1Čvc+7)=7),Ne1Čvc+7,""))</f>
        <v>43282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IF(DAY(Ne1Čvc)=1,IF(AND(YEAR(Ne1Čvc+1)=RokKalendáře,MONTH(Ne1Čvc+1)=7),Ne1Čvc+1,""),IF(AND(YEAR(Ne1Čvc+8)=RokKalendáře,MONTH(Ne1Čvc+8)=7),Ne1Čvc+8,""))</f>
        <v>43283</v>
      </c>
      <c r="C7" s="16">
        <f ca="1">IF(DAY(Ne1Čvc)=1,IF(AND(YEAR(Ne1Čvc+2)=RokKalendáře,MONTH(Ne1Čvc+2)=7),Ne1Čvc+2,""),IF(AND(YEAR(Ne1Čvc+9)=RokKalendáře,MONTH(Ne1Čvc+9)=7),Ne1Čvc+9,""))</f>
        <v>43284</v>
      </c>
      <c r="D7" s="16">
        <f ca="1">IF(DAY(Ne1Čvc)=1,IF(AND(YEAR(Ne1Čvc+3)=RokKalendáře,MONTH(Ne1Čvc+3)=7),Ne1Čvc+3,""),IF(AND(YEAR(Ne1Čvc+10)=RokKalendáře,MONTH(Ne1Čvc+10)=7),Ne1Čvc+10,""))</f>
        <v>43285</v>
      </c>
      <c r="E7" s="16">
        <f ca="1">IF(DAY(Ne1Čvc)=1,IF(AND(YEAR(Ne1Čvc+4)=RokKalendáře,MONTH(Ne1Čvc+4)=7),Ne1Čvc+4,""),IF(AND(YEAR(Ne1Čvc+11)=RokKalendáře,MONTH(Ne1Čvc+11)=7),Ne1Čvc+11,""))</f>
        <v>43286</v>
      </c>
      <c r="F7" s="16">
        <f ca="1">IF(DAY(Ne1Čvc)=1,IF(AND(YEAR(Ne1Čvc+5)=RokKalendáře,MONTH(Ne1Čvc+5)=7),Ne1Čvc+5,""),IF(AND(YEAR(Ne1Čvc+12)=RokKalendáře,MONTH(Ne1Čvc+12)=7),Ne1Čvc+12,""))</f>
        <v>43287</v>
      </c>
      <c r="G7" s="16">
        <f ca="1">IF(DAY(Ne1Čvc)=1,IF(AND(YEAR(Ne1Čvc+6)=RokKalendáře,MONTH(Ne1Čvc+6)=7),Ne1Čvc+6,""),IF(AND(YEAR(Ne1Čvc+13)=RokKalendáře,MONTH(Ne1Čvc+13)=7),Ne1Čvc+13,""))</f>
        <v>43288</v>
      </c>
      <c r="H7" s="16">
        <f ca="1">IF(DAY(Ne1Čvc)=1,IF(AND(YEAR(Ne1Čvc+7)=RokKalendáře,MONTH(Ne1Čvc+7)=7),Ne1Čvc+7,""),IF(AND(YEAR(Ne1Čvc+14)=RokKalendáře,MONTH(Ne1Čvc+14)=7),Ne1Čvc+14,""))</f>
        <v>43289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IF(DAY(Ne1Čvc)=1,IF(AND(YEAR(Ne1Čvc+8)=RokKalendáře,MONTH(Ne1Čvc+8)=7),Ne1Čvc+8,""),IF(AND(YEAR(Ne1Čvc+15)=RokKalendáře,MONTH(Ne1Čvc+15)=7),Ne1Čvc+15,""))</f>
        <v>43290</v>
      </c>
      <c r="C9" s="17">
        <f ca="1">IF(DAY(Ne1Čvc)=1,IF(AND(YEAR(Ne1Čvc+9)=RokKalendáře,MONTH(Ne1Čvc+9)=7),Ne1Čvc+9,""),IF(AND(YEAR(Ne1Čvc+16)=RokKalendáře,MONTH(Ne1Čvc+16)=7),Ne1Čvc+16,""))</f>
        <v>43291</v>
      </c>
      <c r="D9" s="17">
        <f ca="1">IF(DAY(Ne1Čvc)=1,IF(AND(YEAR(Ne1Čvc+10)=RokKalendáře,MONTH(Ne1Čvc+10)=7),Ne1Čvc+10,""),IF(AND(YEAR(Ne1Čvc+17)=RokKalendáře,MONTH(Ne1Čvc+17)=7),Ne1Čvc+17,""))</f>
        <v>43292</v>
      </c>
      <c r="E9" s="17">
        <f ca="1">IF(DAY(Ne1Čvc)=1,IF(AND(YEAR(Ne1Čvc+11)=RokKalendáře,MONTH(Ne1Čvc+11)=7),Ne1Čvc+11,""),IF(AND(YEAR(Ne1Čvc+18)=RokKalendáře,MONTH(Ne1Čvc+18)=7),Ne1Čvc+18,""))</f>
        <v>43293</v>
      </c>
      <c r="F9" s="17">
        <f ca="1">IF(DAY(Ne1Čvc)=1,IF(AND(YEAR(Ne1Čvc+12)=RokKalendáře,MONTH(Ne1Čvc+12)=7),Ne1Čvc+12,""),IF(AND(YEAR(Ne1Čvc+19)=RokKalendáře,MONTH(Ne1Čvc+19)=7),Ne1Čvc+19,""))</f>
        <v>43294</v>
      </c>
      <c r="G9" s="17">
        <f ca="1">IF(DAY(Ne1Čvc)=1,IF(AND(YEAR(Ne1Čvc+13)=RokKalendáře,MONTH(Ne1Čvc+13)=7),Ne1Čvc+13,""),IF(AND(YEAR(Ne1Čvc+20)=RokKalendáře,MONTH(Ne1Čvc+20)=7),Ne1Čvc+20,""))</f>
        <v>43295</v>
      </c>
      <c r="H9" s="17">
        <f ca="1">IF(DAY(Ne1Čvc)=1,IF(AND(YEAR(Ne1Čvc+14)=RokKalendáře,MONTH(Ne1Čvc+14)=7),Ne1Čvc+14,""),IF(AND(YEAR(Ne1Čvc+21)=RokKalendáře,MONTH(Ne1Čvc+21)=7),Ne1Čvc+21,""))</f>
        <v>43296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IF(DAY(Ne1Čvc)=1,IF(AND(YEAR(Ne1Čvc+15)=RokKalendáře,MONTH(Ne1Čvc+15)=7),Ne1Čvc+15,""),IF(AND(YEAR(Ne1Čvc+22)=RokKalendáře,MONTH(Ne1Čvc+22)=7),Ne1Čvc+22,""))</f>
        <v>43297</v>
      </c>
      <c r="C11" s="18">
        <f ca="1">IF(DAY(Ne1Čvc)=1,IF(AND(YEAR(Ne1Čvc+16)=RokKalendáře,MONTH(Ne1Čvc+16)=7),Ne1Čvc+16,""),IF(AND(YEAR(Ne1Čvc+23)=RokKalendáře,MONTH(Ne1Čvc+23)=7),Ne1Čvc+23,""))</f>
        <v>43298</v>
      </c>
      <c r="D11" s="18">
        <f ca="1">IF(DAY(Ne1Čvc)=1,IF(AND(YEAR(Ne1Čvc+17)=RokKalendáře,MONTH(Ne1Čvc+17)=7),Ne1Čvc+17,""),IF(AND(YEAR(Ne1Čvc+24)=RokKalendáře,MONTH(Ne1Čvc+24)=7),Ne1Čvc+24,""))</f>
        <v>43299</v>
      </c>
      <c r="E11" s="18">
        <f ca="1">IF(DAY(Ne1Čvc)=1,IF(AND(YEAR(Ne1Čvc+18)=RokKalendáře,MONTH(Ne1Čvc+18)=7),Ne1Čvc+18,""),IF(AND(YEAR(Ne1Čvc+25)=RokKalendáře,MONTH(Ne1Čvc+25)=7),Ne1Čvc+25,""))</f>
        <v>43300</v>
      </c>
      <c r="F11" s="18">
        <f ca="1">IF(DAY(Ne1Čvc)=1,IF(AND(YEAR(Ne1Čvc+19)=RokKalendáře,MONTH(Ne1Čvc+19)=7),Ne1Čvc+19,""),IF(AND(YEAR(Ne1Čvc+26)=RokKalendáře,MONTH(Ne1Čvc+26)=7),Ne1Čvc+26,""))</f>
        <v>43301</v>
      </c>
      <c r="G11" s="18">
        <f ca="1">IF(DAY(Ne1Čvc)=1,IF(AND(YEAR(Ne1Čvc+20)=RokKalendáře,MONTH(Ne1Čvc+20)=7),Ne1Čvc+20,""),IF(AND(YEAR(Ne1Čvc+27)=RokKalendáře,MONTH(Ne1Čvc+27)=7),Ne1Čvc+27,""))</f>
        <v>43302</v>
      </c>
      <c r="H11" s="18">
        <f ca="1">IF(DAY(Ne1Čvc)=1,IF(AND(YEAR(Ne1Čvc+21)=RokKalendáře,MONTH(Ne1Čvc+21)=7),Ne1Čvc+21,""),IF(AND(YEAR(Ne1Čvc+28)=RokKalendáře,MONTH(Ne1Čvc+28)=7),Ne1Čvc+28,""))</f>
        <v>43303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IF(DAY(Ne1Čvc)=1,IF(AND(YEAR(Ne1Čvc+22)=RokKalendáře,MONTH(Ne1Čvc+22)=7),Ne1Čvc+22,""),IF(AND(YEAR(Ne1Čvc+29)=RokKalendáře,MONTH(Ne1Čvc+29)=7),Ne1Čvc+29,""))</f>
        <v>43304</v>
      </c>
      <c r="C13" s="17">
        <f ca="1">IF(DAY(Ne1Čvc)=1,IF(AND(YEAR(Ne1Čvc+23)=RokKalendáře,MONTH(Ne1Čvc+23)=7),Ne1Čvc+23,""),IF(AND(YEAR(Ne1Čvc+30)=RokKalendáře,MONTH(Ne1Čvc+30)=7),Ne1Čvc+30,""))</f>
        <v>43305</v>
      </c>
      <c r="D13" s="17">
        <f ca="1">IF(DAY(Ne1Čvc)=1,IF(AND(YEAR(Ne1Čvc+24)=RokKalendáře,MONTH(Ne1Čvc+24)=7),Ne1Čvc+24,""),IF(AND(YEAR(Ne1Čvc+31)=RokKalendáře,MONTH(Ne1Čvc+31)=7),Ne1Čvc+31,""))</f>
        <v>43306</v>
      </c>
      <c r="E13" s="17">
        <f ca="1">IF(DAY(Ne1Čvc)=1,IF(AND(YEAR(Ne1Čvc+25)=RokKalendáře,MONTH(Ne1Čvc+25)=7),Ne1Čvc+25,""),IF(AND(YEAR(Ne1Čvc+32)=RokKalendáře,MONTH(Ne1Čvc+32)=7),Ne1Čvc+32,""))</f>
        <v>43307</v>
      </c>
      <c r="F13" s="17">
        <f ca="1">IF(DAY(Ne1Čvc)=1,IF(AND(YEAR(Ne1Čvc+26)=RokKalendáře,MONTH(Ne1Čvc+26)=7),Ne1Čvc+26,""),IF(AND(YEAR(Ne1Čvc+33)=RokKalendáře,MONTH(Ne1Čvc+33)=7),Ne1Čvc+33,""))</f>
        <v>43308</v>
      </c>
      <c r="G13" s="17">
        <f ca="1">IF(DAY(Ne1Čvc)=1,IF(AND(YEAR(Ne1Čvc+27)=RokKalendáře,MONTH(Ne1Čvc+27)=7),Ne1Čvc+27,""),IF(AND(YEAR(Ne1Čvc+34)=RokKalendáře,MONTH(Ne1Čvc+34)=7),Ne1Čvc+34,""))</f>
        <v>43309</v>
      </c>
      <c r="H13" s="17">
        <f ca="1">IF(DAY(Ne1Čvc)=1,IF(AND(YEAR(Ne1Čvc+28)=RokKalendáře,MONTH(Ne1Čvc+28)=7),Ne1Čvc+28,""),IF(AND(YEAR(Ne1Čvc+35)=RokKalendáře,MONTH(Ne1Čvc+35)=7),Ne1Čvc+35,""))</f>
        <v>43310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IF(DAY(Ne1Čvc)=1,IF(AND(YEAR(Ne1Čvc+29)=RokKalendáře,MONTH(Ne1Čvc+29)=7),Ne1Čvc+29,""),IF(AND(YEAR(Ne1Čvc+36)=RokKalendáře,MONTH(Ne1Čvc+36)=7),Ne1Čvc+36,""))</f>
        <v>43311</v>
      </c>
      <c r="C15" s="19">
        <f ca="1">IF(DAY(Ne1Čvc)=1,IF(AND(YEAR(Ne1Čvc+30)=RokKalendáře,MONTH(Ne1Čvc+30)=7),Ne1Čvc+30,""),IF(AND(YEAR(Ne1Čvc+37)=RokKalendáře,MONTH(Ne1Čvc+37)=7),Ne1Čvc+37,""))</f>
        <v>43312</v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UPPER(TEXT(DATE(RokKalendáře,8,1),"mmmm rrrr"))</f>
        <v>SRPEN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IF(DAY(Ne1Srp)=1,"",IF(AND(YEAR(Ne1Srp+1)=RokKalendáře,MONTH(Ne1Srp+1)=8),Ne1Srp+1,""))</f>
        <v/>
      </c>
      <c r="C5" s="15" t="str">
        <f ca="1">IF(DAY(Ne1Srp)=1,"",IF(AND(YEAR(Ne1Srp+2)=RokKalendáře,MONTH(Ne1Srp+2)=8),Ne1Srp+2,""))</f>
        <v/>
      </c>
      <c r="D5" s="15">
        <f ca="1">IF(DAY(Ne1Srp)=1,"",IF(AND(YEAR(Ne1Srp+3)=RokKalendáře,MONTH(Ne1Srp+3)=8),Ne1Srp+3,""))</f>
        <v>43313</v>
      </c>
      <c r="E5" s="15">
        <f ca="1">IF(DAY(Ne1Srp)=1,"",IF(AND(YEAR(Ne1Srp+4)=RokKalendáře,MONTH(Ne1Srp+4)=8),Ne1Srp+4,""))</f>
        <v>43314</v>
      </c>
      <c r="F5" s="15">
        <f ca="1">IF(DAY(Ne1Srp)=1,"",IF(AND(YEAR(Ne1Srp+5)=RokKalendáře,MONTH(Ne1Srp+5)=8),Ne1Srp+5,""))</f>
        <v>43315</v>
      </c>
      <c r="G5" s="15">
        <f ca="1">IF(DAY(Ne1Srp)=1,"",IF(AND(YEAR(Ne1Srp+6)=RokKalendáře,MONTH(Ne1Srp+6)=8),Ne1Srp+6,""))</f>
        <v>43316</v>
      </c>
      <c r="H5" s="15">
        <f ca="1">IF(DAY(Ne1Srp)=1,IF(AND(YEAR(Ne1Srp)=RokKalendáře,MONTH(Ne1Srp)=8),Ne1Srp,""),IF(AND(YEAR(Ne1Srp+7)=RokKalendáře,MONTH(Ne1Srp+7)=8),Ne1Srp+7,""))</f>
        <v>43317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IF(DAY(Ne1Srp)=1,IF(AND(YEAR(Ne1Srp+1)=RokKalendáře,MONTH(Ne1Srp+1)=8),Ne1Srp+1,""),IF(AND(YEAR(Ne1Srp+8)=RokKalendáře,MONTH(Ne1Srp+8)=8),Ne1Srp+8,""))</f>
        <v>43318</v>
      </c>
      <c r="C7" s="16">
        <f ca="1">IF(DAY(Ne1Srp)=1,IF(AND(YEAR(Ne1Srp+2)=RokKalendáře,MONTH(Ne1Srp+2)=8),Ne1Srp+2,""),IF(AND(YEAR(Ne1Srp+9)=RokKalendáře,MONTH(Ne1Srp+9)=8),Ne1Srp+9,""))</f>
        <v>43319</v>
      </c>
      <c r="D7" s="16">
        <f ca="1">IF(DAY(Ne1Srp)=1,IF(AND(YEAR(Ne1Srp+3)=RokKalendáře,MONTH(Ne1Srp+3)=8),Ne1Srp+3,""),IF(AND(YEAR(Ne1Srp+10)=RokKalendáře,MONTH(Ne1Srp+10)=8),Ne1Srp+10,""))</f>
        <v>43320</v>
      </c>
      <c r="E7" s="16">
        <f ca="1">IF(DAY(Ne1Srp)=1,IF(AND(YEAR(Ne1Srp+4)=RokKalendáře,MONTH(Ne1Srp+4)=8),Ne1Srp+4,""),IF(AND(YEAR(Ne1Srp+11)=RokKalendáře,MONTH(Ne1Srp+11)=8),Ne1Srp+11,""))</f>
        <v>43321</v>
      </c>
      <c r="F7" s="16">
        <f ca="1">IF(DAY(Ne1Srp)=1,IF(AND(YEAR(Ne1Srp+5)=RokKalendáře,MONTH(Ne1Srp+5)=8),Ne1Srp+5,""),IF(AND(YEAR(Ne1Srp+12)=RokKalendáře,MONTH(Ne1Srp+12)=8),Ne1Srp+12,""))</f>
        <v>43322</v>
      </c>
      <c r="G7" s="16">
        <f ca="1">IF(DAY(Ne1Srp)=1,IF(AND(YEAR(Ne1Srp+6)=RokKalendáře,MONTH(Ne1Srp+6)=8),Ne1Srp+6,""),IF(AND(YEAR(Ne1Srp+13)=RokKalendáře,MONTH(Ne1Srp+13)=8),Ne1Srp+13,""))</f>
        <v>43323</v>
      </c>
      <c r="H7" s="16">
        <f ca="1">IF(DAY(Ne1Srp)=1,IF(AND(YEAR(Ne1Srp+7)=RokKalendáře,MONTH(Ne1Srp+7)=8),Ne1Srp+7,""),IF(AND(YEAR(Ne1Srp+14)=RokKalendáře,MONTH(Ne1Srp+14)=8),Ne1Srp+14,""))</f>
        <v>43324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IF(DAY(Ne1Srp)=1,IF(AND(YEAR(Ne1Srp+8)=RokKalendáře,MONTH(Ne1Srp+8)=8),Ne1Srp+8,""),IF(AND(YEAR(Ne1Srp+15)=RokKalendáře,MONTH(Ne1Srp+15)=8),Ne1Srp+15,""))</f>
        <v>43325</v>
      </c>
      <c r="C9" s="17">
        <f ca="1">IF(DAY(Ne1Srp)=1,IF(AND(YEAR(Ne1Srp+9)=RokKalendáře,MONTH(Ne1Srp+9)=8),Ne1Srp+9,""),IF(AND(YEAR(Ne1Srp+16)=RokKalendáře,MONTH(Ne1Srp+16)=8),Ne1Srp+16,""))</f>
        <v>43326</v>
      </c>
      <c r="D9" s="17">
        <f ca="1">IF(DAY(Ne1Srp)=1,IF(AND(YEAR(Ne1Srp+10)=RokKalendáře,MONTH(Ne1Srp+10)=8),Ne1Srp+10,""),IF(AND(YEAR(Ne1Srp+17)=RokKalendáře,MONTH(Ne1Srp+17)=8),Ne1Srp+17,""))</f>
        <v>43327</v>
      </c>
      <c r="E9" s="17">
        <f ca="1">IF(DAY(Ne1Srp)=1,IF(AND(YEAR(Ne1Srp+11)=RokKalendáře,MONTH(Ne1Srp+11)=8),Ne1Srp+11,""),IF(AND(YEAR(Ne1Srp+18)=RokKalendáře,MONTH(Ne1Srp+18)=8),Ne1Srp+18,""))</f>
        <v>43328</v>
      </c>
      <c r="F9" s="17">
        <f ca="1">IF(DAY(Ne1Srp)=1,IF(AND(YEAR(Ne1Srp+12)=RokKalendáře,MONTH(Ne1Srp+12)=8),Ne1Srp+12,""),IF(AND(YEAR(Ne1Srp+19)=RokKalendáře,MONTH(Ne1Srp+19)=8),Ne1Srp+19,""))</f>
        <v>43329</v>
      </c>
      <c r="G9" s="17">
        <f ca="1">IF(DAY(Ne1Srp)=1,IF(AND(YEAR(Ne1Srp+13)=RokKalendáře,MONTH(Ne1Srp+13)=8),Ne1Srp+13,""),IF(AND(YEAR(Ne1Srp+20)=RokKalendáře,MONTH(Ne1Srp+20)=8),Ne1Srp+20,""))</f>
        <v>43330</v>
      </c>
      <c r="H9" s="17">
        <f ca="1">IF(DAY(Ne1Srp)=1,IF(AND(YEAR(Ne1Srp+14)=RokKalendáře,MONTH(Ne1Srp+14)=8),Ne1Srp+14,""),IF(AND(YEAR(Ne1Srp+21)=RokKalendáře,MONTH(Ne1Srp+21)=8),Ne1Srp+21,""))</f>
        <v>43331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IF(DAY(Ne1Srp)=1,IF(AND(YEAR(Ne1Srp+15)=RokKalendáře,MONTH(Ne1Srp+15)=8),Ne1Srp+15,""),IF(AND(YEAR(Ne1Srp+22)=RokKalendáře,MONTH(Ne1Srp+22)=8),Ne1Srp+22,""))</f>
        <v>43332</v>
      </c>
      <c r="C11" s="18">
        <f ca="1">IF(DAY(Ne1Srp)=1,IF(AND(YEAR(Ne1Srp+16)=RokKalendáře,MONTH(Ne1Srp+16)=8),Ne1Srp+16,""),IF(AND(YEAR(Ne1Srp+23)=RokKalendáře,MONTH(Ne1Srp+23)=8),Ne1Srp+23,""))</f>
        <v>43333</v>
      </c>
      <c r="D11" s="18">
        <f ca="1">IF(DAY(Ne1Srp)=1,IF(AND(YEAR(Ne1Srp+17)=RokKalendáře,MONTH(Ne1Srp+17)=8),Ne1Srp+17,""),IF(AND(YEAR(Ne1Srp+24)=RokKalendáře,MONTH(Ne1Srp+24)=8),Ne1Srp+24,""))</f>
        <v>43334</v>
      </c>
      <c r="E11" s="18">
        <f ca="1">IF(DAY(Ne1Srp)=1,IF(AND(YEAR(Ne1Srp+18)=RokKalendáře,MONTH(Ne1Srp+18)=8),Ne1Srp+18,""),IF(AND(YEAR(Ne1Srp+25)=RokKalendáře,MONTH(Ne1Srp+25)=8),Ne1Srp+25,""))</f>
        <v>43335</v>
      </c>
      <c r="F11" s="18">
        <f ca="1">IF(DAY(Ne1Srp)=1,IF(AND(YEAR(Ne1Srp+19)=RokKalendáře,MONTH(Ne1Srp+19)=8),Ne1Srp+19,""),IF(AND(YEAR(Ne1Srp+26)=RokKalendáře,MONTH(Ne1Srp+26)=8),Ne1Srp+26,""))</f>
        <v>43336</v>
      </c>
      <c r="G11" s="18">
        <f ca="1">IF(DAY(Ne1Srp)=1,IF(AND(YEAR(Ne1Srp+20)=RokKalendáře,MONTH(Ne1Srp+20)=8),Ne1Srp+20,""),IF(AND(YEAR(Ne1Srp+27)=RokKalendáře,MONTH(Ne1Srp+27)=8),Ne1Srp+27,""))</f>
        <v>43337</v>
      </c>
      <c r="H11" s="18">
        <f ca="1">IF(DAY(Ne1Srp)=1,IF(AND(YEAR(Ne1Srp+21)=RokKalendáře,MONTH(Ne1Srp+21)=8),Ne1Srp+21,""),IF(AND(YEAR(Ne1Srp+28)=RokKalendáře,MONTH(Ne1Srp+28)=8),Ne1Srp+28,""))</f>
        <v>43338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IF(DAY(Ne1Srp)=1,IF(AND(YEAR(Ne1Srp+22)=RokKalendáře,MONTH(Ne1Srp+22)=8),Ne1Srp+22,""),IF(AND(YEAR(Ne1Srp+29)=RokKalendáře,MONTH(Ne1Srp+29)=8),Ne1Srp+29,""))</f>
        <v>43339</v>
      </c>
      <c r="C13" s="17">
        <f ca="1">IF(DAY(Ne1Srp)=1,IF(AND(YEAR(Ne1Srp+23)=RokKalendáře,MONTH(Ne1Srp+23)=8),Ne1Srp+23,""),IF(AND(YEAR(Ne1Srp+30)=RokKalendáře,MONTH(Ne1Srp+30)=8),Ne1Srp+30,""))</f>
        <v>43340</v>
      </c>
      <c r="D13" s="17">
        <f ca="1">IF(DAY(Ne1Srp)=1,IF(AND(YEAR(Ne1Srp+24)=RokKalendáře,MONTH(Ne1Srp+24)=8),Ne1Srp+24,""),IF(AND(YEAR(Ne1Srp+31)=RokKalendáře,MONTH(Ne1Srp+31)=8),Ne1Srp+31,""))</f>
        <v>43341</v>
      </c>
      <c r="E13" s="17">
        <f ca="1">IF(DAY(Ne1Srp)=1,IF(AND(YEAR(Ne1Srp+25)=RokKalendáře,MONTH(Ne1Srp+25)=8),Ne1Srp+25,""),IF(AND(YEAR(Ne1Srp+32)=RokKalendáře,MONTH(Ne1Srp+32)=8),Ne1Srp+32,""))</f>
        <v>43342</v>
      </c>
      <c r="F13" s="17">
        <f ca="1">IF(DAY(Ne1Srp)=1,IF(AND(YEAR(Ne1Srp+26)=RokKalendáře,MONTH(Ne1Srp+26)=8),Ne1Srp+26,""),IF(AND(YEAR(Ne1Srp+33)=RokKalendáře,MONTH(Ne1Srp+33)=8),Ne1Srp+33,""))</f>
        <v>43343</v>
      </c>
      <c r="G13" s="17" t="str">
        <f ca="1">IF(DAY(Ne1Srp)=1,IF(AND(YEAR(Ne1Srp+27)=RokKalendáře,MONTH(Ne1Srp+27)=8),Ne1Srp+27,""),IF(AND(YEAR(Ne1Srp+34)=RokKalendáře,MONTH(Ne1Srp+34)=8),Ne1Srp+34,""))</f>
        <v/>
      </c>
      <c r="H13" s="17" t="str">
        <f ca="1">IF(DAY(Ne1Srp)=1,IF(AND(YEAR(Ne1Srp+28)=RokKalendáře,MONTH(Ne1Srp+28)=8),Ne1Srp+28,""),IF(AND(YEAR(Ne1Srp+35)=RokKalendáře,MONTH(Ne1Srp+35)=8),Ne1Srp+35,""))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IF(DAY(Ne1Srp)=1,IF(AND(YEAR(Ne1Srp+29)=RokKalendáře,MONTH(Ne1Srp+29)=8),Ne1Srp+29,""),IF(AND(YEAR(Ne1Srp+36)=RokKalendáře,MONTH(Ne1Srp+36)=8),Ne1Srp+36,""))</f>
        <v/>
      </c>
      <c r="C15" s="19" t="str">
        <f ca="1">IF(DAY(Ne1Srp)=1,IF(AND(YEAR(Ne1Srp+30)=RokKalendáře,MONTH(Ne1Srp+30)=8),Ne1Srp+30,""),IF(AND(YEAR(Ne1Srp+37)=RokKalendáře,MONTH(Ne1Srp+37)=8),Ne1Srp+37,""))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UPPER(TEXT(DATE(RokKalendáře,9,1),"mmmm rrrr"))</f>
        <v>ZÁŘÍ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IF(DAY(Ne1Zář)=1,"",IF(AND(YEAR(Ne1Zář+1)=RokKalendáře,MONTH(Ne1Zář+1)=9),Ne1Zář+1,""))</f>
        <v/>
      </c>
      <c r="C5" s="15" t="str">
        <f ca="1">IF(DAY(Ne1Zář)=1,"",IF(AND(YEAR(Ne1Zář+2)=RokKalendáře,MONTH(Ne1Zář+2)=9),Ne1Zář+2,""))</f>
        <v/>
      </c>
      <c r="D5" s="15" t="str">
        <f ca="1">IF(DAY(Ne1Zář)=1,"",IF(AND(YEAR(Ne1Zář+3)=RokKalendáře,MONTH(Ne1Zář+3)=9),Ne1Zář+3,""))</f>
        <v/>
      </c>
      <c r="E5" s="15" t="str">
        <f ca="1">IF(DAY(Ne1Zář)=1,"",IF(AND(YEAR(Ne1Zář+4)=RokKalendáře,MONTH(Ne1Zář+4)=9),Ne1Zář+4,""))</f>
        <v/>
      </c>
      <c r="F5" s="15" t="str">
        <f ca="1">IF(DAY(Ne1Zář)=1,"",IF(AND(YEAR(Ne1Zář+5)=RokKalendáře,MONTH(Ne1Zář+5)=9),Ne1Zář+5,""))</f>
        <v/>
      </c>
      <c r="G5" s="15">
        <f ca="1">IF(DAY(Ne1Zář)=1,"",IF(AND(YEAR(Ne1Zář+6)=RokKalendáře,MONTH(Ne1Zář+6)=9),Ne1Zář+6,""))</f>
        <v>43344</v>
      </c>
      <c r="H5" s="15">
        <f ca="1">IF(DAY(Ne1Zář)=1,IF(AND(YEAR(Ne1Zář)=RokKalendáře,MONTH(Ne1Zář)=9),Ne1Zář,""),IF(AND(YEAR(Ne1Zář+7)=RokKalendáře,MONTH(Ne1Zář+7)=9),Ne1Zář+7,""))</f>
        <v>43345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IF(DAY(Ne1Zář)=1,IF(AND(YEAR(Ne1Zář+1)=RokKalendáře,MONTH(Ne1Zář+1)=9),Ne1Zář+1,""),IF(AND(YEAR(Ne1Zář+8)=RokKalendáře,MONTH(Ne1Zář+8)=9),Ne1Zář+8,""))</f>
        <v>43346</v>
      </c>
      <c r="C7" s="16">
        <f ca="1">IF(DAY(Ne1Zář)=1,IF(AND(YEAR(Ne1Zář+2)=RokKalendáře,MONTH(Ne1Zář+2)=9),Ne1Zář+2,""),IF(AND(YEAR(Ne1Zář+9)=RokKalendáře,MONTH(Ne1Zář+9)=9),Ne1Zář+9,""))</f>
        <v>43347</v>
      </c>
      <c r="D7" s="16">
        <f ca="1">IF(DAY(Ne1Zář)=1,IF(AND(YEAR(Ne1Zář+3)=RokKalendáře,MONTH(Ne1Zář+3)=9),Ne1Zář+3,""),IF(AND(YEAR(Ne1Zář+10)=RokKalendáře,MONTH(Ne1Zář+10)=9),Ne1Zář+10,""))</f>
        <v>43348</v>
      </c>
      <c r="E7" s="16">
        <f ca="1">IF(DAY(Ne1Zář)=1,IF(AND(YEAR(Ne1Zář+4)=RokKalendáře,MONTH(Ne1Zář+4)=9),Ne1Zář+4,""),IF(AND(YEAR(Ne1Zář+11)=RokKalendáře,MONTH(Ne1Zář+11)=9),Ne1Zář+11,""))</f>
        <v>43349</v>
      </c>
      <c r="F7" s="16">
        <f ca="1">IF(DAY(Ne1Zář)=1,IF(AND(YEAR(Ne1Zář+5)=RokKalendáře,MONTH(Ne1Zář+5)=9),Ne1Zář+5,""),IF(AND(YEAR(Ne1Zář+12)=RokKalendáře,MONTH(Ne1Zář+12)=9),Ne1Zář+12,""))</f>
        <v>43350</v>
      </c>
      <c r="G7" s="16">
        <f ca="1">IF(DAY(Ne1Zář)=1,IF(AND(YEAR(Ne1Zář+6)=RokKalendáře,MONTH(Ne1Zář+6)=9),Ne1Zář+6,""),IF(AND(YEAR(Ne1Zář+13)=RokKalendáře,MONTH(Ne1Zář+13)=9),Ne1Zář+13,""))</f>
        <v>43351</v>
      </c>
      <c r="H7" s="16">
        <f ca="1">IF(DAY(Ne1Zář)=1,IF(AND(YEAR(Ne1Zář+7)=RokKalendáře,MONTH(Ne1Zář+7)=9),Ne1Zář+7,""),IF(AND(YEAR(Ne1Zář+14)=RokKalendáře,MONTH(Ne1Zář+14)=9),Ne1Zář+14,""))</f>
        <v>43352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IF(DAY(Ne1Zář)=1,IF(AND(YEAR(Ne1Zář+8)=RokKalendáře,MONTH(Ne1Zář+8)=9),Ne1Zář+8,""),IF(AND(YEAR(Ne1Zář+15)=RokKalendáře,MONTH(Ne1Zář+15)=9),Ne1Zář+15,""))</f>
        <v>43353</v>
      </c>
      <c r="C9" s="17">
        <f ca="1">IF(DAY(Ne1Zář)=1,IF(AND(YEAR(Ne1Zář+9)=RokKalendáře,MONTH(Ne1Zář+9)=9),Ne1Zář+9,""),IF(AND(YEAR(Ne1Zář+16)=RokKalendáře,MONTH(Ne1Zář+16)=9),Ne1Zář+16,""))</f>
        <v>43354</v>
      </c>
      <c r="D9" s="17">
        <f ca="1">IF(DAY(Ne1Zář)=1,IF(AND(YEAR(Ne1Zář+10)=RokKalendáře,MONTH(Ne1Zář+10)=9),Ne1Zář+10,""),IF(AND(YEAR(Ne1Zář+17)=RokKalendáře,MONTH(Ne1Zář+17)=9),Ne1Zář+17,""))</f>
        <v>43355</v>
      </c>
      <c r="E9" s="17">
        <f ca="1">IF(DAY(Ne1Zář)=1,IF(AND(YEAR(Ne1Zář+11)=RokKalendáře,MONTH(Ne1Zář+11)=9),Ne1Zář+11,""),IF(AND(YEAR(Ne1Zář+18)=RokKalendáře,MONTH(Ne1Zář+18)=9),Ne1Zář+18,""))</f>
        <v>43356</v>
      </c>
      <c r="F9" s="17">
        <f ca="1">IF(DAY(Ne1Zář)=1,IF(AND(YEAR(Ne1Zář+12)=RokKalendáře,MONTH(Ne1Zář+12)=9),Ne1Zář+12,""),IF(AND(YEAR(Ne1Zář+19)=RokKalendáře,MONTH(Ne1Zář+19)=9),Ne1Zář+19,""))</f>
        <v>43357</v>
      </c>
      <c r="G9" s="17">
        <f ca="1">IF(DAY(Ne1Zář)=1,IF(AND(YEAR(Ne1Zář+13)=RokKalendáře,MONTH(Ne1Zář+13)=9),Ne1Zář+13,""),IF(AND(YEAR(Ne1Zář+20)=RokKalendáře,MONTH(Ne1Zář+20)=9),Ne1Zář+20,""))</f>
        <v>43358</v>
      </c>
      <c r="H9" s="17">
        <f ca="1">IF(DAY(Ne1Zář)=1,IF(AND(YEAR(Ne1Zář+14)=RokKalendáře,MONTH(Ne1Zář+14)=9),Ne1Zář+14,""),IF(AND(YEAR(Ne1Zář+21)=RokKalendáře,MONTH(Ne1Zář+21)=9),Ne1Zář+21,""))</f>
        <v>43359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IF(DAY(Ne1Zář)=1,IF(AND(YEAR(Ne1Zář+15)=RokKalendáře,MONTH(Ne1Zář+15)=9),Ne1Zář+15,""),IF(AND(YEAR(Ne1Zář+22)=RokKalendáře,MONTH(Ne1Zář+22)=9),Ne1Zář+22,""))</f>
        <v>43360</v>
      </c>
      <c r="C11" s="18">
        <f ca="1">IF(DAY(Ne1Zář)=1,IF(AND(YEAR(Ne1Zář+16)=RokKalendáře,MONTH(Ne1Zář+16)=9),Ne1Zář+16,""),IF(AND(YEAR(Ne1Zář+23)=RokKalendáře,MONTH(Ne1Zář+23)=9),Ne1Zář+23,""))</f>
        <v>43361</v>
      </c>
      <c r="D11" s="18">
        <f ca="1">IF(DAY(Ne1Zář)=1,IF(AND(YEAR(Ne1Zář+17)=RokKalendáře,MONTH(Ne1Zář+17)=9),Ne1Zář+17,""),IF(AND(YEAR(Ne1Zář+24)=RokKalendáře,MONTH(Ne1Zář+24)=9),Ne1Zář+24,""))</f>
        <v>43362</v>
      </c>
      <c r="E11" s="18">
        <f ca="1">IF(DAY(Ne1Zář)=1,IF(AND(YEAR(Ne1Zář+18)=RokKalendáře,MONTH(Ne1Zář+18)=9),Ne1Zář+18,""),IF(AND(YEAR(Ne1Zář+25)=RokKalendáře,MONTH(Ne1Zář+25)=9),Ne1Zář+25,""))</f>
        <v>43363</v>
      </c>
      <c r="F11" s="18">
        <f ca="1">IF(DAY(Ne1Zář)=1,IF(AND(YEAR(Ne1Zář+19)=RokKalendáře,MONTH(Ne1Zář+19)=9),Ne1Zář+19,""),IF(AND(YEAR(Ne1Zář+26)=RokKalendáře,MONTH(Ne1Zář+26)=9),Ne1Zář+26,""))</f>
        <v>43364</v>
      </c>
      <c r="G11" s="18">
        <f ca="1">IF(DAY(Ne1Zář)=1,IF(AND(YEAR(Ne1Zář+20)=RokKalendáře,MONTH(Ne1Zář+20)=9),Ne1Zář+20,""),IF(AND(YEAR(Ne1Zář+27)=RokKalendáře,MONTH(Ne1Zář+27)=9),Ne1Zář+27,""))</f>
        <v>43365</v>
      </c>
      <c r="H11" s="18">
        <f ca="1">IF(DAY(Ne1Zář)=1,IF(AND(YEAR(Ne1Zář+21)=RokKalendáře,MONTH(Ne1Zář+21)=9),Ne1Zář+21,""),IF(AND(YEAR(Ne1Zář+28)=RokKalendáře,MONTH(Ne1Zář+28)=9),Ne1Zář+28,""))</f>
        <v>43366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IF(DAY(Ne1Zář)=1,IF(AND(YEAR(Ne1Zář+22)=RokKalendáře,MONTH(Ne1Zář+22)=9),Ne1Zář+22,""),IF(AND(YEAR(Ne1Zář+29)=RokKalendáře,MONTH(Ne1Zář+29)=9),Ne1Zář+29,""))</f>
        <v>43367</v>
      </c>
      <c r="C13" s="17">
        <f ca="1">IF(DAY(Ne1Zář)=1,IF(AND(YEAR(Ne1Zář+23)=RokKalendáře,MONTH(Ne1Zář+23)=9),Ne1Zář+23,""),IF(AND(YEAR(Ne1Zář+30)=RokKalendáře,MONTH(Ne1Zář+30)=9),Ne1Zář+30,""))</f>
        <v>43368</v>
      </c>
      <c r="D13" s="17">
        <f ca="1">IF(DAY(Ne1Zář)=1,IF(AND(YEAR(Ne1Zář+24)=RokKalendáře,MONTH(Ne1Zář+24)=9),Ne1Zář+24,""),IF(AND(YEAR(Ne1Zář+31)=RokKalendáře,MONTH(Ne1Zář+31)=9),Ne1Zář+31,""))</f>
        <v>43369</v>
      </c>
      <c r="E13" s="17">
        <f ca="1">IF(DAY(Ne1Zář)=1,IF(AND(YEAR(Ne1Zář+25)=RokKalendáře,MONTH(Ne1Zář+25)=9),Ne1Zář+25,""),IF(AND(YEAR(Ne1Zář+32)=RokKalendáře,MONTH(Ne1Zář+32)=9),Ne1Zář+32,""))</f>
        <v>43370</v>
      </c>
      <c r="F13" s="17">
        <f ca="1">IF(DAY(Ne1Zář)=1,IF(AND(YEAR(Ne1Zář+26)=RokKalendáře,MONTH(Ne1Zář+26)=9),Ne1Zář+26,""),IF(AND(YEAR(Ne1Zář+33)=RokKalendáře,MONTH(Ne1Zář+33)=9),Ne1Zář+33,""))</f>
        <v>43371</v>
      </c>
      <c r="G13" s="17">
        <f ca="1">IF(DAY(Ne1Zář)=1,IF(AND(YEAR(Ne1Zář+27)=RokKalendáře,MONTH(Ne1Zář+27)=9),Ne1Zář+27,""),IF(AND(YEAR(Ne1Zář+34)=RokKalendáře,MONTH(Ne1Zář+34)=9),Ne1Zář+34,""))</f>
        <v>43372</v>
      </c>
      <c r="H13" s="17">
        <f ca="1">IF(DAY(Ne1Zář)=1,IF(AND(YEAR(Ne1Zář+28)=RokKalendáře,MONTH(Ne1Zář+28)=9),Ne1Zář+28,""),IF(AND(YEAR(Ne1Zář+35)=RokKalendáře,MONTH(Ne1Zář+35)=9),Ne1Zář+35,""))</f>
        <v>43373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IF(DAY(Ne1Zář)=1,IF(AND(YEAR(Ne1Zář+29)=RokKalendáře,MONTH(Ne1Zář+29)=9),Ne1Zář+29,""),IF(AND(YEAR(Ne1Zář+36)=RokKalendáře,MONTH(Ne1Zář+36)=9),Ne1Zář+36,""))</f>
        <v/>
      </c>
      <c r="C15" s="19" t="str">
        <f ca="1">IF(DAY(Ne1Zář)=1,IF(AND(YEAR(Ne1Zář+30)=RokKalendáře,MONTH(Ne1Zář+30)=9),Ne1Zář+30,""),IF(AND(YEAR(Ne1Zář+37)=RokKalendáře,MONTH(Ne1Zář+37)=9),Ne1Zář+37,""))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Description xmlns="4873beb7-5857-4685-be1f-d57550cc96cc" xsi:nil="true"/>
    <AssetExpire xmlns="4873beb7-5857-4685-be1f-d57550cc96cc">2029-01-01T08:00:00+00:00</AssetExpire>
    <CampaignTagsTaxHTField0 xmlns="4873beb7-5857-4685-be1f-d57550cc96cc">
      <Terms xmlns="http://schemas.microsoft.com/office/infopath/2007/PartnerControls"/>
    </CampaignTagsTaxHTField0>
    <IntlLangReviewDate xmlns="4873beb7-5857-4685-be1f-d57550cc96cc" xsi:nil="true"/>
    <TPFriendlyName xmlns="4873beb7-5857-4685-be1f-d57550cc96cc" xsi:nil="true"/>
    <IntlLangReview xmlns="4873beb7-5857-4685-be1f-d57550cc96cc">false</IntlLangReview>
    <LocLastLocAttemptVersionLookup xmlns="4873beb7-5857-4685-be1f-d57550cc96cc">856622</LocLastLocAttemptVersionLookup>
    <PolicheckWords xmlns="4873beb7-5857-4685-be1f-d57550cc96cc" xsi:nil="true"/>
    <SubmitterId xmlns="4873beb7-5857-4685-be1f-d57550cc96cc" xsi:nil="true"/>
    <AcquiredFrom xmlns="4873beb7-5857-4685-be1f-d57550cc96cc">Internal MS</AcquiredFrom>
    <EditorialStatus xmlns="4873beb7-5857-4685-be1f-d57550cc96cc">Complete</EditorialStatus>
    <Markets xmlns="4873beb7-5857-4685-be1f-d57550cc96cc"/>
    <OriginAsset xmlns="4873beb7-5857-4685-be1f-d57550cc96cc" xsi:nil="true"/>
    <AssetStart xmlns="4873beb7-5857-4685-be1f-d57550cc96cc">2012-09-19T11:18:00+00:00</AssetStart>
    <FriendlyTitle xmlns="4873beb7-5857-4685-be1f-d57550cc96cc" xsi:nil="true"/>
    <MarketSpecific xmlns="4873beb7-5857-4685-be1f-d57550cc96cc">false</MarketSpecific>
    <TPNamespace xmlns="4873beb7-5857-4685-be1f-d57550cc96cc" xsi:nil="true"/>
    <PublishStatusLookup xmlns="4873beb7-5857-4685-be1f-d57550cc96cc">
      <Value>1622659</Value>
    </PublishStatusLookup>
    <APAuthor xmlns="4873beb7-5857-4685-be1f-d57550cc96cc">
      <UserInfo>
        <DisplayName>REDMOND\v-anij</DisplayName>
        <AccountId>2469</AccountId>
        <AccountType/>
      </UserInfo>
    </APAuthor>
    <TPCommandLine xmlns="4873beb7-5857-4685-be1f-d57550cc96cc" xsi:nil="true"/>
    <IntlLangReviewer xmlns="4873beb7-5857-4685-be1f-d57550cc96cc" xsi:nil="true"/>
    <OpenTemplate xmlns="4873beb7-5857-4685-be1f-d57550cc96cc">true</OpenTemplate>
    <CSXSubmissionDate xmlns="4873beb7-5857-4685-be1f-d57550cc96cc" xsi:nil="true"/>
    <TaxCatchAll xmlns="4873beb7-5857-4685-be1f-d57550cc96cc"/>
    <Manager xmlns="4873beb7-5857-4685-be1f-d57550cc96cc" xsi:nil="true"/>
    <NumericId xmlns="4873beb7-5857-4685-be1f-d57550cc96cc" xsi:nil="true"/>
    <ParentAssetId xmlns="4873beb7-5857-4685-be1f-d57550cc96cc" xsi:nil="true"/>
    <OriginalSourceMarket xmlns="4873beb7-5857-4685-be1f-d57550cc96cc" xsi:nil="true"/>
    <ApprovalStatus xmlns="4873beb7-5857-4685-be1f-d57550cc96cc">InProgress</ApprovalStatus>
    <TPComponent xmlns="4873beb7-5857-4685-be1f-d57550cc96cc" xsi:nil="true"/>
    <EditorialTags xmlns="4873beb7-5857-4685-be1f-d57550cc96cc" xsi:nil="true"/>
    <TPExecutable xmlns="4873beb7-5857-4685-be1f-d57550cc96cc" xsi:nil="true"/>
    <TPLaunchHelpLink xmlns="4873beb7-5857-4685-be1f-d57550cc96cc" xsi:nil="true"/>
    <LocComments xmlns="4873beb7-5857-4685-be1f-d57550cc96cc" xsi:nil="true"/>
    <LocRecommendedHandoff xmlns="4873beb7-5857-4685-be1f-d57550cc96cc" xsi:nil="true"/>
    <SourceTitle xmlns="4873beb7-5857-4685-be1f-d57550cc96cc" xsi:nil="true"/>
    <CSXUpdate xmlns="4873beb7-5857-4685-be1f-d57550cc96cc">false</CSXUpdate>
    <IntlLocPriority xmlns="4873beb7-5857-4685-be1f-d57550cc96cc" xsi:nil="true"/>
    <UAProjectedTotalWords xmlns="4873beb7-5857-4685-be1f-d57550cc96cc" xsi:nil="true"/>
    <AssetType xmlns="4873beb7-5857-4685-be1f-d57550cc96cc">TP</AssetType>
    <MachineTranslated xmlns="4873beb7-5857-4685-be1f-d57550cc96cc">false</MachineTranslated>
    <OutputCachingOn xmlns="4873beb7-5857-4685-be1f-d57550cc96cc">false</OutputCachingOn>
    <TemplateStatus xmlns="4873beb7-5857-4685-be1f-d57550cc96cc">Complete</TemplateStatus>
    <IsSearchable xmlns="4873beb7-5857-4685-be1f-d57550cc96cc">true</IsSearchable>
    <ContentItem xmlns="4873beb7-5857-4685-be1f-d57550cc96cc" xsi:nil="true"/>
    <HandoffToMSDN xmlns="4873beb7-5857-4685-be1f-d57550cc96cc" xsi:nil="true"/>
    <ShowIn xmlns="4873beb7-5857-4685-be1f-d57550cc96cc">Show everywhere</ShowIn>
    <ThumbnailAssetId xmlns="4873beb7-5857-4685-be1f-d57550cc96cc" xsi:nil="true"/>
    <UALocComments xmlns="4873beb7-5857-4685-be1f-d57550cc96cc" xsi:nil="true"/>
    <UALocRecommendation xmlns="4873beb7-5857-4685-be1f-d57550cc96cc">Localize</UALocRecommendation>
    <LastModifiedDateTime xmlns="4873beb7-5857-4685-be1f-d57550cc96cc" xsi:nil="true"/>
    <LegacyData xmlns="4873beb7-5857-4685-be1f-d57550cc96cc" xsi:nil="true"/>
    <LocManualTestRequired xmlns="4873beb7-5857-4685-be1f-d57550cc96cc">false</LocManualTestRequired>
    <LocMarketGroupTiers2 xmlns="4873beb7-5857-4685-be1f-d57550cc96cc" xsi:nil="true"/>
    <ClipArtFilename xmlns="4873beb7-5857-4685-be1f-d57550cc96cc" xsi:nil="true"/>
    <TPApplication xmlns="4873beb7-5857-4685-be1f-d57550cc96cc" xsi:nil="true"/>
    <CSXHash xmlns="4873beb7-5857-4685-be1f-d57550cc96cc" xsi:nil="true"/>
    <DirectSourceMarket xmlns="4873beb7-5857-4685-be1f-d57550cc96cc" xsi:nil="true"/>
    <PrimaryImageGen xmlns="4873beb7-5857-4685-be1f-d57550cc96cc">false</PrimaryImageGen>
    <PlannedPubDate xmlns="4873beb7-5857-4685-be1f-d57550cc96cc" xsi:nil="true"/>
    <CSXSubmissionMarket xmlns="4873beb7-5857-4685-be1f-d57550cc96cc" xsi:nil="true"/>
    <Downloads xmlns="4873beb7-5857-4685-be1f-d57550cc96cc">0</Downloads>
    <ArtSampleDocs xmlns="4873beb7-5857-4685-be1f-d57550cc96cc" xsi:nil="true"/>
    <TrustLevel xmlns="4873beb7-5857-4685-be1f-d57550cc96cc">1 Microsoft Managed Content</TrustLevel>
    <BlockPublish xmlns="4873beb7-5857-4685-be1f-d57550cc96cc">false</BlockPublish>
    <TPLaunchHelpLinkType xmlns="4873beb7-5857-4685-be1f-d57550cc96cc">Template</TPLaunchHelpLinkType>
    <LocalizationTagsTaxHTField0 xmlns="4873beb7-5857-4685-be1f-d57550cc96cc">
      <Terms xmlns="http://schemas.microsoft.com/office/infopath/2007/PartnerControls"/>
    </LocalizationTagsTaxHTField0>
    <BusinessGroup xmlns="4873beb7-5857-4685-be1f-d57550cc96cc" xsi:nil="true"/>
    <Providers xmlns="4873beb7-5857-4685-be1f-d57550cc96cc" xsi:nil="true"/>
    <TemplateTemplateType xmlns="4873beb7-5857-4685-be1f-d57550cc96cc">Excel Spreadsheet Template</TemplateTemplateType>
    <TimesCloned xmlns="4873beb7-5857-4685-be1f-d57550cc96cc" xsi:nil="true"/>
    <TPAppVersion xmlns="4873beb7-5857-4685-be1f-d57550cc96cc" xsi:nil="true"/>
    <VoteCount xmlns="4873beb7-5857-4685-be1f-d57550cc96cc" xsi:nil="true"/>
    <AverageRating xmlns="4873beb7-5857-4685-be1f-d57550cc96cc" xsi:nil="true"/>
    <FeatureTagsTaxHTField0 xmlns="4873beb7-5857-4685-be1f-d57550cc96cc">
      <Terms xmlns="http://schemas.microsoft.com/office/infopath/2007/PartnerControls"/>
    </FeatureTagsTaxHTField0>
    <Provider xmlns="4873beb7-5857-4685-be1f-d57550cc96cc" xsi:nil="true"/>
    <UACurrentWords xmlns="4873beb7-5857-4685-be1f-d57550cc96cc" xsi:nil="true"/>
    <AssetId xmlns="4873beb7-5857-4685-be1f-d57550cc96cc">TP103458065</AssetId>
    <TPClientViewer xmlns="4873beb7-5857-4685-be1f-d57550cc96cc" xsi:nil="true"/>
    <DSATActionTaken xmlns="4873beb7-5857-4685-be1f-d57550cc96cc" xsi:nil="true"/>
    <APEditor xmlns="4873beb7-5857-4685-be1f-d57550cc96cc">
      <UserInfo>
        <DisplayName/>
        <AccountId xsi:nil="true"/>
        <AccountType/>
      </UserInfo>
    </APEditor>
    <TPInstallLocation xmlns="4873beb7-5857-4685-be1f-d57550cc96cc" xsi:nil="true"/>
    <OOCacheId xmlns="4873beb7-5857-4685-be1f-d57550cc96cc" xsi:nil="true"/>
    <IsDeleted xmlns="4873beb7-5857-4685-be1f-d57550cc96cc">false</IsDeleted>
    <PublishTargets xmlns="4873beb7-5857-4685-be1f-d57550cc96cc">OfficeOnlineVNext</PublishTargets>
    <ApprovalLog xmlns="4873beb7-5857-4685-be1f-d57550cc96cc" xsi:nil="true"/>
    <BugNumber xmlns="4873beb7-5857-4685-be1f-d57550cc96cc" xsi:nil="true"/>
    <CrawlForDependencies xmlns="4873beb7-5857-4685-be1f-d57550cc96cc">false</CrawlForDependencies>
    <InternalTagsTaxHTField0 xmlns="4873beb7-5857-4685-be1f-d57550cc96cc">
      <Terms xmlns="http://schemas.microsoft.com/office/infopath/2007/PartnerControls"/>
    </InternalTagsTaxHTField0>
    <LastHandOff xmlns="4873beb7-5857-4685-be1f-d57550cc96cc" xsi:nil="true"/>
    <Milestone xmlns="4873beb7-5857-4685-be1f-d57550cc96cc" xsi:nil="true"/>
    <OriginalRelease xmlns="4873beb7-5857-4685-be1f-d57550cc96cc">15</OriginalRelease>
    <RecommendationsModifier xmlns="4873beb7-5857-4685-be1f-d57550cc96cc" xsi:nil="true"/>
    <ScenarioTagsTaxHTField0 xmlns="4873beb7-5857-4685-be1f-d57550cc96cc">
      <Terms xmlns="http://schemas.microsoft.com/office/infopath/2007/PartnerControls"/>
    </ScenarioTagsTaxHTField0>
    <UANotes xmlns="4873beb7-5857-4685-be1f-d57550cc96c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EDDDB5EE6D98C44930B742096920B300400F5B6D36B3EF94B4E9A635CDF2A18F5B8" ma:contentTypeVersion="72" ma:contentTypeDescription="Create a new document." ma:contentTypeScope="" ma:versionID="a23e56308344d904b51738559c3d67c9">
  <xsd:schema xmlns:xsd="http://www.w3.org/2001/XMLSchema" xmlns:xs="http://www.w3.org/2001/XMLSchema" xmlns:p="http://schemas.microsoft.com/office/2006/metadata/properties" xmlns:ns2="4873beb7-5857-4685-be1f-d57550cc96cc" targetNamespace="http://schemas.microsoft.com/office/2006/metadata/properties" ma:root="true" ma:fieldsID="cd0908cc4600e77bf5da051303e00c8d" ns2:_="">
    <xsd:import namespace="4873beb7-5857-4685-be1f-d57550cc96cc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73beb7-5857-4685-be1f-d57550cc96c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8:00:00Z" ma:format="DateTime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1df42cc3-2301-4f11-a52a-6ead923c29ed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2FBD1B11-2ACE-4FDC-B5A3-635D4ADF6F1B}" ma:internalName="CSXSubmissionMarket" ma:readOnly="false" ma:showField="MarketName" ma:web="4873beb7-5857-4685-be1f-d57550cc96cc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7fc0d542-15c6-4882-a8e3-13bca44403f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9E343742-310B-4684-A24C-1D137CB4B230}" ma:internalName="InProjectListLookup" ma:readOnly="true" ma:showField="InProjectLis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1490b8a4-2706-41ec-b5e3-73176dccf34e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9E343742-310B-4684-A24C-1D137CB4B230}" ma:internalName="LastCompleteVersionLookup" ma:readOnly="true" ma:showField="LastComplete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9E343742-310B-4684-A24C-1D137CB4B230}" ma:internalName="LastPreviewErrorLookup" ma:readOnly="true" ma:showField="LastPreview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9E343742-310B-4684-A24C-1D137CB4B230}" ma:internalName="LastPreviewResultLookup" ma:readOnly="true" ma:showField="LastPreview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9E343742-310B-4684-A24C-1D137CB4B230}" ma:internalName="LastPreviewAttemptDateLookup" ma:readOnly="true" ma:showField="LastPreview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9E343742-310B-4684-A24C-1D137CB4B230}" ma:internalName="LastPreviewedByLookup" ma:readOnly="true" ma:showField="LastPreview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9E343742-310B-4684-A24C-1D137CB4B230}" ma:internalName="LastPreviewTimeLookup" ma:readOnly="true" ma:showField="LastPreview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9E343742-310B-4684-A24C-1D137CB4B230}" ma:internalName="LastPreviewVersionLookup" ma:readOnly="true" ma:showField="LastPreview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9E343742-310B-4684-A24C-1D137CB4B230}" ma:internalName="LastPublishErrorLookup" ma:readOnly="true" ma:showField="LastPublish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9E343742-310B-4684-A24C-1D137CB4B230}" ma:internalName="LastPublishResultLookup" ma:readOnly="true" ma:showField="LastPublish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9E343742-310B-4684-A24C-1D137CB4B230}" ma:internalName="LastPublishAttemptDateLookup" ma:readOnly="true" ma:showField="LastPublish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9E343742-310B-4684-A24C-1D137CB4B230}" ma:internalName="LastPublishedByLookup" ma:readOnly="true" ma:showField="LastPublish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9E343742-310B-4684-A24C-1D137CB4B230}" ma:internalName="LastPublishTimeLookup" ma:readOnly="true" ma:showField="LastPublish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9E343742-310B-4684-A24C-1D137CB4B230}" ma:internalName="LastPublishVersionLookup" ma:readOnly="true" ma:showField="LastPublish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7DD1DCEC-E449-43D3-891F-7DC62F62AD21}" ma:internalName="LocLastLocAttemptVersionLookup" ma:readOnly="false" ma:showField="LastLocAttemptVersion" ma:web="4873beb7-5857-4685-be1f-d57550cc96cc">
      <xsd:simpleType>
        <xsd:restriction base="dms:Lookup"/>
      </xsd:simpleType>
    </xsd:element>
    <xsd:element name="LocLastLocAttemptVersionTypeLookup" ma:index="72" nillable="true" ma:displayName="Loc Last Loc Attempt Version Type" ma:default="" ma:list="{7DD1DCEC-E449-43D3-891F-7DC62F62AD21}" ma:internalName="LocLastLocAttemptVersionTypeLookup" ma:readOnly="true" ma:showField="LastLocAttemptVersionType" ma:web="4873beb7-5857-4685-be1f-d57550cc96cc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7DD1DCEC-E449-43D3-891F-7DC62F62AD21}" ma:internalName="LocNewPublishedVersionLookup" ma:readOnly="true" ma:showField="NewPublishedVersion" ma:web="4873beb7-5857-4685-be1f-d57550cc96cc">
      <xsd:simpleType>
        <xsd:restriction base="dms:Lookup"/>
      </xsd:simpleType>
    </xsd:element>
    <xsd:element name="LocOverallHandbackStatusLookup" ma:index="76" nillable="true" ma:displayName="Loc Overall Handback Status" ma:default="" ma:list="{7DD1DCEC-E449-43D3-891F-7DC62F62AD21}" ma:internalName="LocOverallHandbackStatusLookup" ma:readOnly="true" ma:showField="OverallHandbackStatus" ma:web="4873beb7-5857-4685-be1f-d57550cc96cc">
      <xsd:simpleType>
        <xsd:restriction base="dms:Lookup"/>
      </xsd:simpleType>
    </xsd:element>
    <xsd:element name="LocOverallLocStatusLookup" ma:index="77" nillable="true" ma:displayName="Loc Overall Localize Status" ma:default="" ma:list="{7DD1DCEC-E449-43D3-891F-7DC62F62AD21}" ma:internalName="LocOverallLocStatusLookup" ma:readOnly="true" ma:showField="OverallLocStatus" ma:web="4873beb7-5857-4685-be1f-d57550cc96cc">
      <xsd:simpleType>
        <xsd:restriction base="dms:Lookup"/>
      </xsd:simpleType>
    </xsd:element>
    <xsd:element name="LocOverallPreviewStatusLookup" ma:index="78" nillable="true" ma:displayName="Loc Overall Preview Status" ma:default="" ma:list="{7DD1DCEC-E449-43D3-891F-7DC62F62AD21}" ma:internalName="LocOverallPreviewStatusLookup" ma:readOnly="true" ma:showField="OverallPreviewStatus" ma:web="4873beb7-5857-4685-be1f-d57550cc96cc">
      <xsd:simpleType>
        <xsd:restriction base="dms:Lookup"/>
      </xsd:simpleType>
    </xsd:element>
    <xsd:element name="LocOverallPublishStatusLookup" ma:index="79" nillable="true" ma:displayName="Loc Overall Publish Status" ma:default="" ma:list="{7DD1DCEC-E449-43D3-891F-7DC62F62AD21}" ma:internalName="LocOverallPublishStatusLookup" ma:readOnly="true" ma:showField="OverallPublishStatus" ma:web="4873beb7-5857-4685-be1f-d57550cc96cc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7DD1DCEC-E449-43D3-891F-7DC62F62AD21}" ma:internalName="LocProcessedForHandoffsLookup" ma:readOnly="true" ma:showField="ProcessedForHandoffs" ma:web="4873beb7-5857-4685-be1f-d57550cc96cc">
      <xsd:simpleType>
        <xsd:restriction base="dms:Lookup"/>
      </xsd:simpleType>
    </xsd:element>
    <xsd:element name="LocProcessedForMarketsLookup" ma:index="82" nillable="true" ma:displayName="Loc Processed For Markets" ma:default="" ma:list="{7DD1DCEC-E449-43D3-891F-7DC62F62AD21}" ma:internalName="LocProcessedForMarketsLookup" ma:readOnly="true" ma:showField="ProcessedForMarkets" ma:web="4873beb7-5857-4685-be1f-d57550cc96cc">
      <xsd:simpleType>
        <xsd:restriction base="dms:Lookup"/>
      </xsd:simpleType>
    </xsd:element>
    <xsd:element name="LocPublishedDependentAssetsLookup" ma:index="83" nillable="true" ma:displayName="Loc Published Dependent Assets" ma:default="" ma:list="{7DD1DCEC-E449-43D3-891F-7DC62F62AD21}" ma:internalName="LocPublishedDependentAssetsLookup" ma:readOnly="true" ma:showField="PublishedDependentAssets" ma:web="4873beb7-5857-4685-be1f-d57550cc96cc">
      <xsd:simpleType>
        <xsd:restriction base="dms:Lookup"/>
      </xsd:simpleType>
    </xsd:element>
    <xsd:element name="LocPublishedLinkedAssetsLookup" ma:index="84" nillable="true" ma:displayName="Loc Published Linked Assets" ma:default="" ma:list="{7DD1DCEC-E449-43D3-891F-7DC62F62AD21}" ma:internalName="LocPublishedLinkedAssetsLookup" ma:readOnly="true" ma:showField="PublishedLinkedAssets" ma:web="4873beb7-5857-4685-be1f-d57550cc96cc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00f02cb3-2c7c-424a-9c61-10e9b6878429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2FBD1B11-2ACE-4FDC-B5A3-635D4ADF6F1B}" ma:internalName="Markets" ma:readOnly="false" ma:showField="MarketNa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9E343742-310B-4684-A24C-1D137CB4B230}" ma:internalName="NumOfRatingsLookup" ma:readOnly="true" ma:showField="NumOfRating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9E343742-310B-4684-A24C-1D137CB4B230}" ma:internalName="PublishStatusLookup" ma:readOnly="false" ma:showField="PublishStatu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93aef74d-6c78-4815-8310-51477dceeccc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530f955b-6704-4601-bd83-f81d87f1e440}" ma:internalName="TaxCatchAll" ma:showField="CatchAllData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530f955b-6704-4601-bd83-f81d87f1e440}" ma:internalName="TaxCatchAllLabel" ma:readOnly="true" ma:showField="CatchAllDataLabel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A85211-E3EF-4462-8EF7-B98D9AD79D9F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4873beb7-5857-4685-be1f-d57550cc96c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4D866BB-53A8-4AA2-8213-3C5DD1E767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73beb7-5857-4685-be1f-d57550cc96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13</vt:i4>
      </vt:variant>
    </vt:vector>
  </HeadingPairs>
  <TitlesOfParts>
    <vt:vector size="25" baseType="lpstr">
      <vt:lpstr>Leden</vt:lpstr>
      <vt:lpstr>Únor</vt:lpstr>
      <vt:lpstr>Březen</vt:lpstr>
      <vt:lpstr>Duben</vt:lpstr>
      <vt:lpstr>Květen</vt:lpstr>
      <vt:lpstr>Červen</vt:lpstr>
      <vt:lpstr>Červenec</vt:lpstr>
      <vt:lpstr>Srpen</vt:lpstr>
      <vt:lpstr>Září</vt:lpstr>
      <vt:lpstr>Říjen</vt:lpstr>
      <vt:lpstr>Listopad</vt:lpstr>
      <vt:lpstr>Prosinec</vt:lpstr>
      <vt:lpstr>Březen!Oblast_tisku</vt:lpstr>
      <vt:lpstr>Červen!Oblast_tisku</vt:lpstr>
      <vt:lpstr>Červenec!Oblast_tisku</vt:lpstr>
      <vt:lpstr>Duben!Oblast_tisku</vt:lpstr>
      <vt:lpstr>Květen!Oblast_tisku</vt:lpstr>
      <vt:lpstr>Leden!Oblast_tisku</vt:lpstr>
      <vt:lpstr>Listopad!Oblast_tisku</vt:lpstr>
      <vt:lpstr>Prosinec!Oblast_tisku</vt:lpstr>
      <vt:lpstr>Říjen!Oblast_tisku</vt:lpstr>
      <vt:lpstr>Srpen!Oblast_tisku</vt:lpstr>
      <vt:lpstr>Únor!Oblast_tisku</vt:lpstr>
      <vt:lpstr>Září!Oblast_tisku</vt:lpstr>
      <vt:lpstr>RokKalendáře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dcterms:created xsi:type="dcterms:W3CDTF">2012-09-17T22:36:33Z</dcterms:created>
  <dcterms:modified xsi:type="dcterms:W3CDTF">2018-04-18T02:15:37Z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0x0101006EDDDB5EE6D98C44930B742096920B300400F5B6D36B3EF94B4E9A635CDF2A18F5B8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</Properties>
</file>