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1\from nanjing\forfix\BGR\"/>
    </mc:Choice>
  </mc:AlternateContent>
  <bookViews>
    <workbookView xWindow="0" yWindow="0" windowWidth="28800" windowHeight="14175" tabRatio="717"/>
  </bookViews>
  <sheets>
    <sheet name="Общ преглед на партито" sheetId="4" r:id="rId1"/>
    <sheet name="Списък на гостите" sheetId="2" r:id="rId2"/>
    <sheet name="Храна и напитки" sheetId="1" r:id="rId3"/>
    <sheet name="Други основни неща" sheetId="3" r:id="rId4"/>
    <sheet name="Схема на сядане по масите" sheetId="5" r:id="rId5"/>
  </sheets>
  <definedNames>
    <definedName name="Заглавка_таблица1">'Други основни неща'!$B$6</definedName>
    <definedName name="Заглавка_таблица2">'Други основни неща'!$B$17</definedName>
    <definedName name="Заглавка_таблица3">'Други основни неща'!$B$25</definedName>
    <definedName name="Неотговорили">COUNTIF(Маса_за_гости[ЩЕ ПРИСЪСТВА?],"&lt;&gt;"&amp;"*")</definedName>
    <definedName name="_xlnm.Print_Area" localSheetId="4">'Схема на сядане по масите'!$A$1:$AH$44</definedName>
    <definedName name="Общо_възрастни">'Общ преглед на партито'!$E$9</definedName>
    <definedName name="Общо_деца">'Общ преглед на партито'!$E$10</definedName>
    <definedName name="Основни_разходи_за_гост">(Бюджет_маса1[[#Totals],[Цена]]+Бюджет_маса2[[#Totals],[Цена]]+Бюджет_маса3[[#Totals],[Цена]])/Резюме_на_присъстващи[[#Totals],[Общо потвърдили]]</definedName>
    <definedName name="Потвърдили_гости">Резюме_на_присъстващи[[#Totals],[Общо потвърдили]]</definedName>
  </definedNames>
  <calcPr calcId="152511"/>
</workbook>
</file>

<file path=xl/calcChain.xml><?xml version="1.0" encoding="utf-8"?>
<calcChain xmlns="http://schemas.openxmlformats.org/spreadsheetml/2006/main">
  <c r="H6" i="4" l="1"/>
  <c r="G11" i="4" l="1"/>
  <c r="F11" i="4"/>
  <c r="F21" i="4" l="1"/>
  <c r="E20" i="4"/>
  <c r="E19" i="4"/>
  <c r="E18" i="4"/>
  <c r="E17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E25" i="1"/>
  <c r="D25" i="1"/>
  <c r="C25" i="1"/>
  <c r="G17" i="4" s="1"/>
  <c r="E10" i="4"/>
  <c r="E9" i="4"/>
  <c r="C30" i="3"/>
  <c r="G20" i="4" s="1"/>
  <c r="H20" i="4" s="1"/>
  <c r="C22" i="3"/>
  <c r="G19" i="4" s="1"/>
  <c r="H19" i="4" s="1"/>
  <c r="C14" i="3"/>
  <c r="G18" i="4" s="1"/>
  <c r="H18" i="4" s="1"/>
  <c r="H17" i="4" l="1"/>
  <c r="H21" i="4" s="1"/>
  <c r="G21" i="4"/>
  <c r="F9" i="1"/>
  <c r="G9" i="1" s="1"/>
  <c r="E11" i="4"/>
  <c r="E21" i="4"/>
  <c r="F8" i="1"/>
  <c r="G8" i="1" s="1"/>
  <c r="I8" i="1" s="1"/>
  <c r="H9" i="1"/>
  <c r="I9" i="1"/>
  <c r="H8" i="1"/>
  <c r="F7" i="1"/>
  <c r="F23" i="1"/>
  <c r="G23" i="1" s="1"/>
  <c r="F21" i="1"/>
  <c r="G21" i="1" s="1"/>
  <c r="F19" i="1"/>
  <c r="G19" i="1" s="1"/>
  <c r="F17" i="1"/>
  <c r="G17" i="1" s="1"/>
  <c r="F15" i="1"/>
  <c r="G15" i="1" s="1"/>
  <c r="F13" i="1"/>
  <c r="G13" i="1" s="1"/>
  <c r="F11" i="1"/>
  <c r="G11" i="1" s="1"/>
  <c r="F24" i="1"/>
  <c r="G24" i="1" s="1"/>
  <c r="F22" i="1"/>
  <c r="G22" i="1" s="1"/>
  <c r="F20" i="1"/>
  <c r="G20" i="1" s="1"/>
  <c r="F18" i="1"/>
  <c r="G18" i="1" s="1"/>
  <c r="F16" i="1"/>
  <c r="G16" i="1" s="1"/>
  <c r="F14" i="1"/>
  <c r="G14" i="1" s="1"/>
  <c r="F12" i="1"/>
  <c r="G12" i="1" s="1"/>
  <c r="F10" i="1"/>
  <c r="G10" i="1" s="1"/>
  <c r="T36" i="5" l="1"/>
  <c r="U42" i="5"/>
  <c r="U40" i="5"/>
  <c r="U38" i="5"/>
  <c r="U41" i="5"/>
  <c r="U39" i="5"/>
  <c r="I12" i="1"/>
  <c r="H12" i="1"/>
  <c r="I16" i="1"/>
  <c r="H16" i="1"/>
  <c r="I20" i="1"/>
  <c r="H20" i="1"/>
  <c r="I24" i="1"/>
  <c r="H24" i="1"/>
  <c r="H13" i="1"/>
  <c r="I13" i="1"/>
  <c r="H17" i="1"/>
  <c r="I17" i="1"/>
  <c r="H21" i="1"/>
  <c r="I21" i="1"/>
  <c r="F25" i="1"/>
  <c r="G7" i="1"/>
  <c r="I10" i="1"/>
  <c r="H10" i="1"/>
  <c r="I14" i="1"/>
  <c r="H14" i="1"/>
  <c r="I18" i="1"/>
  <c r="H18" i="1"/>
  <c r="I22" i="1"/>
  <c r="H22" i="1"/>
  <c r="H11" i="1"/>
  <c r="I11" i="1"/>
  <c r="H15" i="1"/>
  <c r="I15" i="1"/>
  <c r="H19" i="1"/>
  <c r="I19" i="1"/>
  <c r="H23" i="1"/>
  <c r="I23" i="1"/>
  <c r="H7" i="1" l="1"/>
  <c r="H25" i="1" s="1"/>
  <c r="F10" i="4" s="1"/>
  <c r="I7" i="1"/>
  <c r="I25" i="1" s="1"/>
  <c r="F9" i="4" s="1"/>
  <c r="G25" i="1"/>
  <c r="D20" i="4"/>
  <c r="D19" i="4"/>
  <c r="D18" i="4"/>
  <c r="G9" i="4" l="1"/>
  <c r="H9" i="4" s="1"/>
  <c r="G10" i="4" l="1"/>
  <c r="H10" i="4" l="1"/>
  <c r="H11" i="4" s="1"/>
</calcChain>
</file>

<file path=xl/sharedStrings.xml><?xml version="1.0" encoding="utf-8"?>
<sst xmlns="http://schemas.openxmlformats.org/spreadsheetml/2006/main" count="254" uniqueCount="217">
  <si>
    <t>Деца</t>
  </si>
  <si>
    <t>Възрастни</t>
  </si>
  <si>
    <t>Общо</t>
  </si>
  <si>
    <t>Купички за пудинг</t>
  </si>
  <si>
    <t>Да</t>
  </si>
  <si>
    <t>Не</t>
  </si>
  <si>
    <t>Пълнени гъби</t>
  </si>
  <si>
    <t>Бележки</t>
  </si>
  <si>
    <t>Украса</t>
  </si>
  <si>
    <t>Балони</t>
  </si>
  <si>
    <t>Цена</t>
  </si>
  <si>
    <t>Купени</t>
  </si>
  <si>
    <t>Брускети</t>
  </si>
  <si>
    <t>Гъби, пълнени със сирене крема и колбаси</t>
  </si>
  <si>
    <t>Украшения на масите</t>
  </si>
  <si>
    <t>Други</t>
  </si>
  <si>
    <t>Фотограф</t>
  </si>
  <si>
    <t>Покани</t>
  </si>
  <si>
    <t>Пощенски разходи</t>
  </si>
  <si>
    <t>Наем</t>
  </si>
  <si>
    <t>2 часа (14:00 – 16:00)</t>
  </si>
  <si>
    <t>Стъклени вази</t>
  </si>
  <si>
    <t>Покривки</t>
  </si>
  <si>
    <t>Маси и столове</t>
  </si>
  <si>
    <t>Наем на стая/зала</t>
  </si>
  <si>
    <t>Общо 10</t>
  </si>
  <si>
    <t>Назаем от Сенди</t>
  </si>
  <si>
    <t>Вино</t>
  </si>
  <si>
    <t>2-литрови бутилки</t>
  </si>
  <si>
    <t>Кутии сок</t>
  </si>
  <si>
    <t>Салфетки за напитки</t>
  </si>
  <si>
    <t>Салфетки за ядене</t>
  </si>
  <si>
    <t>Обслужване на масите</t>
  </si>
  <si>
    <t>Резервоар с хелий</t>
  </si>
  <si>
    <t>Подаръци за спомен</t>
  </si>
  <si>
    <t>Торта</t>
  </si>
  <si>
    <t>Семейство 1</t>
  </si>
  <si>
    <t>Семейство 2</t>
  </si>
  <si>
    <t>Семейство 3</t>
  </si>
  <si>
    <t>Семейство 4</t>
  </si>
  <si>
    <t>Семейство 5</t>
  </si>
  <si>
    <t>Семейство 6</t>
  </si>
  <si>
    <t>Семейство 7</t>
  </si>
  <si>
    <t>Семейство 8</t>
  </si>
  <si>
    <t>Семейство 9</t>
  </si>
  <si>
    <t>Семейство 10</t>
  </si>
  <si>
    <t>Семейство 11</t>
  </si>
  <si>
    <t>Семейство 12</t>
  </si>
  <si>
    <t>Семейство 13</t>
  </si>
  <si>
    <t>Семейство 14</t>
  </si>
  <si>
    <t>Семейство 15</t>
  </si>
  <si>
    <t>Пилешки крилца</t>
  </si>
  <si>
    <t>Хумус</t>
  </si>
  <si>
    <t>Хапки със сирене</t>
  </si>
  <si>
    <t>Сладолед</t>
  </si>
  <si>
    <t>Зеленчуци асорти</t>
  </si>
  <si>
    <t>Да се приготвят предишната вечер</t>
  </si>
  <si>
    <t>Настърган пармезан</t>
  </si>
  <si>
    <t>Адрес 1</t>
  </si>
  <si>
    <t>Адрес 2</t>
  </si>
  <si>
    <t>Адрес 3</t>
  </si>
  <si>
    <t>Адрес 4</t>
  </si>
  <si>
    <t>Адрес 5</t>
  </si>
  <si>
    <t>Адрес 6</t>
  </si>
  <si>
    <t>Адрес 7</t>
  </si>
  <si>
    <t>Адрес 8</t>
  </si>
  <si>
    <t>Адрес 9</t>
  </si>
  <si>
    <t>Адрес 10</t>
  </si>
  <si>
    <t>Адрес 11</t>
  </si>
  <si>
    <t>Адрес 12</t>
  </si>
  <si>
    <t>Адрес 13</t>
  </si>
  <si>
    <t>Адрес 14</t>
  </si>
  <si>
    <t>Адрес 15</t>
  </si>
  <si>
    <t>Град 1</t>
  </si>
  <si>
    <t>Град 2</t>
  </si>
  <si>
    <t>Град 3</t>
  </si>
  <si>
    <t>Град 4</t>
  </si>
  <si>
    <t>Град 5</t>
  </si>
  <si>
    <t>Град 6</t>
  </si>
  <si>
    <t>Град 7</t>
  </si>
  <si>
    <t>Град 8</t>
  </si>
  <si>
    <t>Град 9</t>
  </si>
  <si>
    <t>Град 10</t>
  </si>
  <si>
    <t>Град 11</t>
  </si>
  <si>
    <t>Град 12</t>
  </si>
  <si>
    <t>Град 13</t>
  </si>
  <si>
    <t>Град 14</t>
  </si>
  <si>
    <t>Град 15</t>
  </si>
  <si>
    <t>Област 1</t>
  </si>
  <si>
    <t>Област 2</t>
  </si>
  <si>
    <t>Област 3</t>
  </si>
  <si>
    <t>Област 4</t>
  </si>
  <si>
    <t>Област 5</t>
  </si>
  <si>
    <t>Област 6</t>
  </si>
  <si>
    <t>Област 7</t>
  </si>
  <si>
    <t>Област 8</t>
  </si>
  <si>
    <t>Област 9</t>
  </si>
  <si>
    <t>Област 10</t>
  </si>
  <si>
    <t>Област 11</t>
  </si>
  <si>
    <t>Област 12</t>
  </si>
  <si>
    <t>Област 13</t>
  </si>
  <si>
    <t>Област 14</t>
  </si>
  <si>
    <t>Област 15</t>
  </si>
  <si>
    <t>Имейл 1</t>
  </si>
  <si>
    <t>Пощенски код 1</t>
  </si>
  <si>
    <t>Телефон 1</t>
  </si>
  <si>
    <t>Пощенски код 2</t>
  </si>
  <si>
    <t>Пощенски код 3</t>
  </si>
  <si>
    <t>Пощенски код 4</t>
  </si>
  <si>
    <t>Пощенски код 5</t>
  </si>
  <si>
    <t>Пощенски код 6</t>
  </si>
  <si>
    <t>Пощенски код 7</t>
  </si>
  <si>
    <t>Пощенски код 8</t>
  </si>
  <si>
    <t>Пощенски код 9</t>
  </si>
  <si>
    <t>Пощенски код 10</t>
  </si>
  <si>
    <t>Пощенски код 11</t>
  </si>
  <si>
    <t>Пощенски код 12</t>
  </si>
  <si>
    <t>Пощенски код 13</t>
  </si>
  <si>
    <t>Пощенски код 14</t>
  </si>
  <si>
    <t>Пощенски код 15</t>
  </si>
  <si>
    <t>Имейл 2</t>
  </si>
  <si>
    <t>Имейл 3</t>
  </si>
  <si>
    <t>Имейл 4</t>
  </si>
  <si>
    <t>Имейл 5</t>
  </si>
  <si>
    <t>Имейл 6</t>
  </si>
  <si>
    <t>Имейл 7</t>
  </si>
  <si>
    <t>Имейл 8</t>
  </si>
  <si>
    <t>Имейл 9</t>
  </si>
  <si>
    <t>Имейл 10</t>
  </si>
  <si>
    <t>Имейл 11</t>
  </si>
  <si>
    <t>Имейл 12</t>
  </si>
  <si>
    <t>Имейл 13</t>
  </si>
  <si>
    <t>Имейл 14</t>
  </si>
  <si>
    <t>Имейл 15</t>
  </si>
  <si>
    <t>Телефон 2</t>
  </si>
  <si>
    <t>Телефон 3</t>
  </si>
  <si>
    <t>Телефон 4</t>
  </si>
  <si>
    <t>Телефон 5</t>
  </si>
  <si>
    <t>Телефон 6</t>
  </si>
  <si>
    <t>Телефон 7</t>
  </si>
  <si>
    <t>Телефон 8</t>
  </si>
  <si>
    <t>Телефон 9</t>
  </si>
  <si>
    <t>Телефон 10</t>
  </si>
  <si>
    <t>Телефон 11</t>
  </si>
  <si>
    <t>Телефон 12</t>
  </si>
  <si>
    <t>Телефон 13</t>
  </si>
  <si>
    <t>Телефон 14</t>
  </si>
  <si>
    <t>Телефон 15</t>
  </si>
  <si>
    <t>Домати с босилек</t>
  </si>
  <si>
    <t>Да се купят от местния магазин за крилца</t>
  </si>
  <si>
    <t>Да се поръчат от местната фурна</t>
  </si>
  <si>
    <t>Чаши</t>
  </si>
  <si>
    <t>*1 квадрат = прибл. 1 кв.фут</t>
  </si>
  <si>
    <t>Схема на сядане</t>
  </si>
  <si>
    <t>(Предпочитано място между таблиците: 1 метър)</t>
  </si>
  <si>
    <t>Общо потвърдили</t>
  </si>
  <si>
    <t>Газирани напитки</t>
  </si>
  <si>
    <t>Храна и напитки</t>
  </si>
  <si>
    <t>Въведете цена и приблизителен брой куверти, за да изчислите общо частите и цената на куверт на базата на присъстващите</t>
  </si>
  <si>
    <t>Включено в наема на зала</t>
  </si>
  <si>
    <t>От 14 ч до 16 ч</t>
  </si>
  <si>
    <t>75-и рожден ден на баба</t>
  </si>
  <si>
    <t>Храна</t>
  </si>
  <si>
    <t>Пушена сьомга</t>
  </si>
  <si>
    <t>Гевречета</t>
  </si>
  <si>
    <t>Сирене крема</t>
  </si>
  <si>
    <t>Каперси</t>
  </si>
  <si>
    <t>4 плика, смесени</t>
  </si>
  <si>
    <t>3 буркана</t>
  </si>
  <si>
    <t>2 големи кофички</t>
  </si>
  <si>
    <t>Асорти: сирене крема, твърдо сирене с ядки</t>
  </si>
  <si>
    <t>Крекери</t>
  </si>
  <si>
    <t>Асорти</t>
  </si>
  <si>
    <t>Ябълки и бяло грозде</t>
  </si>
  <si>
    <t>Купуване на пакетирани чаши: ванилия и шоколад</t>
  </si>
  <si>
    <t>Моркови на пръчици, целина, броколи, карфиол, червени и зелени пиперки</t>
  </si>
  <si>
    <t>Можете да използвате всяко от следните подреждания на маси:</t>
  </si>
  <si>
    <t>Къщата на леля Ким</t>
  </si>
  <si>
    <t>Прибори и продукти</t>
  </si>
  <si>
    <t>Общ преглед на партито</t>
  </si>
  <si>
    <t>СЪБИТИЕ</t>
  </si>
  <si>
    <t>ДАТА</t>
  </si>
  <si>
    <t>ЧАС</t>
  </si>
  <si>
    <t>МЯСТО</t>
  </si>
  <si>
    <t>РЕЗЮМЕ НА ГОСТИТЕ</t>
  </si>
  <si>
    <t>РЕЗЮМЕ НА БЮДЖЕТА</t>
  </si>
  <si>
    <t>ПЕРО</t>
  </si>
  <si>
    <t>БРОЙ</t>
  </si>
  <si>
    <t>СУМА НА БЮДЖЕТА</t>
  </si>
  <si>
    <t>ОБЩА ЦЕНА</t>
  </si>
  <si>
    <t>РАЗЛИКА</t>
  </si>
  <si>
    <t>Потвърдили гости</t>
  </si>
  <si>
    <t>ПРЕГЛЕД НА ОТГОВОРИТЕ</t>
  </si>
  <si>
    <t>ЦЕНА НА ГОСТ</t>
  </si>
  <si>
    <t>Списък на гостите</t>
  </si>
  <si>
    <t>Храна и напитки</t>
  </si>
  <si>
    <t>Други основни неща</t>
  </si>
  <si>
    <t>ИМЕ</t>
  </si>
  <si>
    <t>АДРЕС</t>
  </si>
  <si>
    <t>ГРАД</t>
  </si>
  <si>
    <t>ОБЛАСТ</t>
  </si>
  <si>
    <t>ПОЩЕНСКИ КОД</t>
  </si>
  <si>
    <t>ТЕЛЕФОН</t>
  </si>
  <si>
    <t>ИМЕЙЛ</t>
  </si>
  <si>
    <t>ЩЕ ПРИСЪСТВА?</t>
  </si>
  <si>
    <t>ДЕЦА</t>
  </si>
  <si>
    <t>ВЪЗРАСТНИ</t>
  </si>
  <si>
    <t>ОБЩО</t>
  </si>
  <si>
    <t>ЕЛЕМЕНТ ОТ ХРАНА И НАПИТКИ</t>
  </si>
  <si>
    <t>ПОРЦИЯ ЗА ДЕТЕ</t>
  </si>
  <si>
    <t>ПОРЦИЯ ЗА ВЪЗРАСТЕН</t>
  </si>
  <si>
    <t>ОБЩО ПОРЦИИ</t>
  </si>
  <si>
    <t>ЦЕНА НА ПОРЦИЯ</t>
  </si>
  <si>
    <t>ЦЕНА НА ДЕТЕ</t>
  </si>
  <si>
    <t>ЦЕНА НА ВЪЗРАСТЕН</t>
  </si>
  <si>
    <t>БЕЛЕЖКИ</t>
  </si>
  <si>
    <t>14 Юни,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</si>
</sst>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лв.&quot;;[Red]\-#,##0.00\ &quot;лв.&quot;"/>
    <numFmt numFmtId="164" formatCode="&quot;$&quot;#,##0.00"/>
    <numFmt numFmtId="165" formatCode="[&lt;=9999999]###\-####;\(###\)\ ###\-####"/>
    <numFmt numFmtId="166" formatCode="#,##0.00\ &quot;лв.&quot;"/>
    <numFmt numFmtId="167" formatCode="[$-F800]dddd\,\ mmmm\ dd\,\ yyyy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b/>
      <condense/>
      <extend/>
      <outline/>
      <shadow/>
      <sz val="12"/>
      <color theme="1" tint="0.24994659260841701"/>
      <name val="Calibri"/>
      <family val="2"/>
      <charset val="204"/>
      <scheme val="minor"/>
    </font>
    <font>
      <outline/>
      <shadow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 indent="1"/>
    </xf>
    <xf numFmtId="166" fontId="22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right" vertical="center" indent="1"/>
    </xf>
    <xf numFmtId="0" fontId="22" fillId="0" borderId="6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6" fontId="0" fillId="0" borderId="7" xfId="0" applyNumberFormat="1" applyFont="1" applyFill="1" applyBorder="1" applyAlignment="1">
      <alignment horizontal="right" vertical="center" indent="3"/>
    </xf>
    <xf numFmtId="166" fontId="0" fillId="0" borderId="6" xfId="0" applyNumberFormat="1" applyFont="1" applyFill="1" applyBorder="1" applyAlignment="1">
      <alignment horizontal="right" vertical="center" indent="2"/>
    </xf>
    <xf numFmtId="166" fontId="0" fillId="0" borderId="14" xfId="0" applyNumberFormat="1" applyBorder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23" fillId="0" borderId="0" xfId="0" applyFont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7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кцент1 2" xfId="4"/>
    <cellStyle name="Aкцент1 2" xfId="5"/>
    <cellStyle name="Заглавие" xfId="1" builtinId="15" customBuiltin="1"/>
    <cellStyle name="Заглавие 1" xfId="8" builtinId="16" customBuiltin="1"/>
    <cellStyle name="Заглавие 1 2" xfId="6"/>
    <cellStyle name="Заглавие 2" xfId="9" builtinId="17" customBuiltin="1"/>
    <cellStyle name="Заглавие 3" xfId="10" builtinId="18" customBuiltin="1"/>
    <cellStyle name="Нормален" xfId="0" builtinId="0" customBuiltin="1"/>
    <cellStyle name="Нормален 2" xfId="2"/>
    <cellStyle name="Нормален 3" xfId="7"/>
    <cellStyle name="Нормален_милиметрова хартия (комбиниран)" xfId="3"/>
  </cellStyles>
  <dxfs count="88"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alignment horizontal="right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166" formatCode="#,##0.00\ &quot;лв.&quot;"/>
      <alignment horizontal="right" vertical="center" textRotation="0" wrapText="0" relativeIndent="-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\ &quot;лв.&quot;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  <border outline="0">
        <right style="thin">
          <color theme="3" tint="0.39994506668294322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1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\ &quot;лв.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numFmt numFmtId="166" formatCode="#,##0.00\ &quot;лв.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лв.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7"/>
      <tableStyleElement type="headerRow" dxfId="86"/>
      <tableStyleElement type="totalRow" dxfId="85"/>
    </tableStyle>
    <tableStyle name="Party Planner 2" pivot="0" count="3">
      <tableStyleElement type="wholeTable" dxfId="84"/>
      <tableStyleElement type="headerRow" dxfId="83"/>
      <tableStyleElement type="totalRow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87;&#1080;&#1089;&#1098;&#1082; &#1085;&#1072; &#1075;&#1086;&#1089;&#1090;&#1080;&#1090;&#1077;'!A1"/><Relationship Id="rId2" Type="http://schemas.openxmlformats.org/officeDocument/2006/relationships/hyperlink" Target="#'&#1044;&#1088;&#1091;&#1075;&#1080; &#1086;&#1089;&#1085;&#1086;&#1074;&#1085;&#1080; &#1085;&#1077;&#1097;&#1072;'!A1"/><Relationship Id="rId1" Type="http://schemas.openxmlformats.org/officeDocument/2006/relationships/hyperlink" Target="#'&#1061;&#1088;&#1072;&#1085;&#1072; &#1080; &#1085;&#1072;&#1087;&#1080;&#1090;&#1082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73;&#1097; &#1087;&#1088;&#1077;&#1075;&#1083;&#1077;&#1076; &#1085;&#1072; &#1087;&#1072;&#1088;&#1090;&#1080;&#1090;&#1086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73;&#1097; &#1087;&#1088;&#1077;&#1075;&#1083;&#1077;&#1076; &#1085;&#1072; &#1087;&#1072;&#1088;&#1090;&#1080;&#1090;&#1086;'!A1"/><Relationship Id="rId1" Type="http://schemas.openxmlformats.org/officeDocument/2006/relationships/hyperlink" Target="#'&#1044;&#1088;&#1091;&#1075;&#1080; &#1086;&#1089;&#1085;&#1086;&#1074;&#1085;&#1080; &#1085;&#1077;&#1097;&#1072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1061;&#1088;&#1072;&#1085;&#1072; &#1080; &#1085;&#1072;&#1087;&#1080;&#1090;&#1082;&#1080;'!A1"/><Relationship Id="rId1" Type="http://schemas.openxmlformats.org/officeDocument/2006/relationships/hyperlink" Target="#'&#1054;&#1073;&#1097; &#1087;&#1088;&#1077;&#1075;&#1083;&#1077;&#1076; &#1085;&#1072; &#1087;&#1072;&#1088;&#1090;&#1080;&#1090;&#108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Храна и напитки" descr="&quot;&quot;" title="Храна и напитки (navigation button)">
          <a:hlinkClick xmlns:r="http://schemas.openxmlformats.org/officeDocument/2006/relationships" r:id="rId1" tooltip="Щракнете, за да видите подробностите за храните и напитките"/>
        </xdr:cNvPr>
        <xdr:cNvSpPr/>
      </xdr:nvSpPr>
      <xdr:spPr>
        <a:xfrm>
          <a:off x="768191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ХРАНА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И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НАПИТКИ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Други основни неща" descr="&quot;&quot;" title="Други основни неща (navigation button)">
          <a:hlinkClick xmlns:r="http://schemas.openxmlformats.org/officeDocument/2006/relationships" r:id="rId2" tooltip="Щракнете, за да видите подробностите за други важни неща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ДРУГИ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ОСНОВНИ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НЕЩА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180973</xdr:colOff>
      <xdr:row>2</xdr:row>
      <xdr:rowOff>200025</xdr:rowOff>
    </xdr:from>
    <xdr:to>
      <xdr:col>5</xdr:col>
      <xdr:colOff>670558</xdr:colOff>
      <xdr:row>2</xdr:row>
      <xdr:rowOff>474345</xdr:rowOff>
    </xdr:to>
    <xdr:sp macro="" textlink="">
      <xdr:nvSpPr>
        <xdr:cNvPr id="6" name="Списък на гостите" descr="&quot;&quot;" title="Списък на гостите (navigation button)">
          <a:hlinkClick xmlns:r="http://schemas.openxmlformats.org/officeDocument/2006/relationships" r:id="rId3" tooltip="Щракнете, за да видите списъка с гостите"/>
        </xdr:cNvPr>
        <xdr:cNvSpPr/>
      </xdr:nvSpPr>
      <xdr:spPr>
        <a:xfrm>
          <a:off x="5638798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СПИСЪК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ГОСТИТЕ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571500</xdr:colOff>
      <xdr:row>13</xdr:row>
      <xdr:rowOff>95250</xdr:rowOff>
    </xdr:from>
    <xdr:to>
      <xdr:col>7</xdr:col>
      <xdr:colOff>1381125</xdr:colOff>
      <xdr:row>15</xdr:row>
      <xdr:rowOff>47625</xdr:rowOff>
    </xdr:to>
    <xdr:sp macro="" textlink="">
      <xdr:nvSpPr>
        <xdr:cNvPr id="1224" name="Съвет" descr="Enter individual items on the Храна и напитки and Other  Essentials sheets to automatically calculate Total Cost." title="Data Entry Съвет"/>
        <xdr:cNvSpPr txBox="1"/>
      </xdr:nvSpPr>
      <xdr:spPr>
        <a:xfrm>
          <a:off x="7439025" y="4067175"/>
          <a:ext cx="35909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az-Cyrl-AZ" sz="1000">
              <a:solidFill>
                <a:schemeClr val="tx1">
                  <a:lumMod val="75000"/>
                  <a:lumOff val="25000"/>
                </a:schemeClr>
              </a:solidFill>
            </a:rPr>
            <a:t>Въведете индивидуални артикули в листовете за храна и напитки и други основни неща, за да се изчислят автоматично общите разходи.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Граница на заглавие" descr="Flourish pattern" title="Граница на заглавие"/>
        <xdr:cNvGrpSpPr/>
      </xdr:nvGrpSpPr>
      <xdr:grpSpPr>
        <a:xfrm>
          <a:off x="0" y="0"/>
          <a:ext cx="1160039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Групиране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Групиране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Свободна форма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Свободна форма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Свободна форма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Свободна форма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Свободна форма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Свободна форма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Свободна форма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Свободна форма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Свободна форма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Свободна форма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Свободна форма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Свободна форма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Свободна форма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Свободна форма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Свободна форма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Свободна форма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Свободна форма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Свободна форма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Свободна форма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Свободна форма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Свободна форма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Свободна форма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Свободна форма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Свободна форма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Свободна форма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Свободна форма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Свободна форма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Свободна форма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Свободна форма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Свободна форма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Свободна форма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Свободна форма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Свободна форма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Свободна форма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Свободна форма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Свободна форма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Свободна форма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Свободна форма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Свободна форма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Свободна форма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Свободна форма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Свободна форма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Свободна форма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Свободна форма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Свободна форма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Свободна форма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Свободна форма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Свободна форма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Свободна форма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Свободна форма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Свободна форма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Свободна форма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Свободна форма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Свободна форма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Свободна форма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Свободна форма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Свободна форма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Свободна форма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Свободна форма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Свободна форма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Свободна форма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Свободна форма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Свободна форма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Свободна форма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Свободна форма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Свободна форма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Свободна форма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Свободна форма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Свободна форма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Свободна форма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Свободна форма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Свободна форма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Свободна форма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Свободна форма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Свободна форма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Свободна форма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Свободна форма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Свободна форма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Свободна форма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Свободна форма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Свободна форма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Свободна форма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Свободна форма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Свободна форма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Свободна форма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Свободна форма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Свободна форма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Свободна форма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Свободна форма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Свободна форма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Свободна форма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Свободна форма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Свободна форма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Свободна форма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Свободна форма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Свободна форма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Свободна форма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Свободна форма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Свободна форма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Свободна форма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Свободна форма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Свободна форма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Свободна форма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Свободна форма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Свободна форма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Свободна форма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Свободна форма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Свободна форма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Свободна форма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Свободна форма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Свободна форма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Свободна форма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Свободна форма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Свободна форма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Свободна форма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Свободна форма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Свободна форма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Свободна форма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Свободна форма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Свободна форма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Свободна форма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Свободна форма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Свободна форма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Свободна форма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Свободна форма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Свободна форма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Свободна форма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Свободна форма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Свободна форма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Свободна форма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Свободна форма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Свободна форма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Свободна форма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Свободна форма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Свободна форма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Свободна форма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Свободна форма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Свободна форма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Свободна форма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Свободна форма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Свободна форма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Свободна форма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Свободна форма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Свободна форма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Свободна форма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Свободна форма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Свободна форма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Свободна форма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Свободна форма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Свободна форма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Свободна форма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Свободна форма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Свободна форма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Свободна форма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Свободна форма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Свободна форма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Свободна форма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Свободна форма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Свободна форма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Свободна форма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Свободна форма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Свободна форма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Свободна форма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Свободна форма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Свободна форма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Свободна форма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Свободна форма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Свободна форма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Свободна форма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Свободна форма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Свободна форма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Свободна форма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Свободна форма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Свободна форма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Свободна форма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Свободна форма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Свободна форма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Свободна форма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Свободна форма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Свободна форма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Свободна форма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Свободна форма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Свободна форма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Свободна форма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Свободна форма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Свободна форма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Свободна форма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Свободна форма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Свободна форма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Свободна форма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Свободна форма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Свободна форма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Свободна форма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Свободна форма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Свободна форма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Свободна форма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Свободна форма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Свободна форма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Свободна форма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Свободна форма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Свободна форма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Свободна форма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Свободна форма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Свободна форма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Свободна форма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Свободна форма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Свободна форма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Свободна форма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Свободна форма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Свободна форма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Свободна форма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Свободна форма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Свободна форма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Свободна форма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Свободна форма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Свободна форма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Свободна форма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Свободна форма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Свободна форма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Свободна форма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Свободна форма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Свободна форма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Свободна форма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Свободна форма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Свободна форма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Свободна форма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Свободна форма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Свободна форма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Свободна форма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Свободна форма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Свободна форма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Правоъгълник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Свободна форма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Свободна форма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Свободна форма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Свободна форма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Свободна форма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Свободна форма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Свободна форма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Свободна форма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Свободна форма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Свободна форма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Свободна форма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Свободна форма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Свободна форма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Свободна форма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Свободна форма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Свободна форма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Свободна форма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Свободна форма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Свободна форма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Свободна форма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Свободна форма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Свободна форма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Свободна форма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Свободна форма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Свободна форма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Свободна форма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Свободна форма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Свободна форма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Свободна форма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Свободна форма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Свободна форма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Свободна форма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Свободна форма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Свободна форма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Свободна форма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Свободна форма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Свободна форма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Свободна форма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Свободна форма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Свободна форма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Свободна форма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Свободна форма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Свободна форма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Свободна форма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Свободна форма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Свободна форма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Свободна форма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Свободна форма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Свободна форма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Свободна форма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Свободна форма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Свободна форма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Свободна форма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Граница на заглавие" descr="Flourish pattern" title="Граница на заглавие"/>
        <xdr:cNvGrpSpPr/>
      </xdr:nvGrpSpPr>
      <xdr:grpSpPr>
        <a:xfrm>
          <a:off x="0" y="0"/>
          <a:ext cx="1386629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Групиране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Групиране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Групиране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Свободна форма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Свободна форма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Свободна форма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Свободна форма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Свободна форма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Свободна форма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Свободна форма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Свободна форма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Свободна форма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Свободна форма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Свободна форма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Свободна форма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Свободна форма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Свободна форма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Свободна форма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Свободна форма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Свободна форма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Свободна форма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Свободна форма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Свободна форма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Свободна форма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Свободна форма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Свободна форма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Свободна форма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Свободна форма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Свободна форма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Свободна форма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Свободна форма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Свободна форма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Свободна форма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Свободна форма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Свободна форма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Свободна форма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Свободна форма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Свободна форма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Свободна форма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Свободна форма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Свободна форма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Свободна форма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Свободна форма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Свободна форма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Свободна форма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Свободна форма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Свободна форма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Свободна форма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Свободна форма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Свободна форма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Свободна форма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Свободна форма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Свободна форма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Свободна форма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Свободна форма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Свободна форма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Свободна форма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Свободна форма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Свободна форма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Свободна форма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Свободна форма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Свободна форма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Свободна форма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Свободна форма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Свободна форма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Свободна форма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Свободна форма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Свободна форма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Свободна форма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Свободна форма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Свободна форма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Свободна форма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Свободна форма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Свободна форма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Свободна форма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Свободна форма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Свободна форма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Свободна форма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Свободна форма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Свободна форма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Свободна форма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Свободна форма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Свободна форма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Свободна форма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Свободна форма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Свободна форма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Свободна форма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Свободна форма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Свободна форма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Свободна форма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Свободна форма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Свободна форма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Свободна форма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Свободна форма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Свободна форма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Свободна форма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Свободна форма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Свободна форма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Свободна форма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Свободна форма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Свободна форма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Свободна форма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Свободна форма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Свободна форма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Свободна форма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Свободна форма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Свободна форма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Свободна форма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Свободна форма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Свободна форма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Свободна форма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Свободна форма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Свободна форма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Свободна форма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Свободна форма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Свободна форма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Свободна форма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Свободна форма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Свободна форма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Свободна форма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Свободна форма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Свободна форма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Свободна форма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Свободна форма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Свободна форма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Свободна форма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Свободна форма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Свободна форма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Свободна форма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Свободна форма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Свободна форма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Свободна форма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Свободна форма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Свободна форма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Свободна форма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Свободна форма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Свободна форма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Свободна форма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Свободна форма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Свободна форма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Свободна форма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Свободна форма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Свободна форма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Свободна форма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Свободна форма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Свободна форма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Свободна форма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Свободна форма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Свободна форма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Свободна форма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Свободна форма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Свободна форма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Свободна форма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Свободна форма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Свободна форма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Свободна форма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Свободна форма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Свободна форма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Свободна форма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Свободна форма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Свободна форма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Свободна форма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Свободна форма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Свободна форма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Свободна форма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Свободна форма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Свободна форма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Свободна форма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Свободна форма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Свободна форма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Свободна форма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Свободна форма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Свободна форма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Свободна форма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Свободна форма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Свободна форма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Свободна форма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Свободна форма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Свободна форма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Свободна форма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Свободна форма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Свободна форма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Свободна форма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Свободна форма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Свободна форма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Свободна форма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Свободна форма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Свободна форма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Свободна форма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Свободна форма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Свободна форма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Свободна форма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Свободна форма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Свободна форма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Свободна форма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Свободна форма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Свободна форма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Свободна форма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Свободна форма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Свободна форма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Свободна форма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Свободна форма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Свободна форма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Свободна форма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Свободна форма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Свободна форма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Свободна форма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Свободна форма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Свободна форма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Свободна форма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Свободна форма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Свободна форма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Свободна форма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Свободна форма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Свободна форма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Свободна форма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Свободна форма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Свободна форма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Свободна форма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Свободна форма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Свободна форма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Свободна форма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Свободна форма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Свободна форма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Свободна форма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Свободна форма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Свободна форма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Свободна форма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Свободна форма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Свободна форма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Свободна форма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Свободна форма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Свободна форма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Свободна форма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Правоъгълник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Свободна форма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Свободна форма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Свободна форма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Свободна форма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Свободна форма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Свободна форма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Свободна форма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Свободна форма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Свободна форма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Свободна форма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Свободна форма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Свободна форма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Свободна форма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Свободна форма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Свободна форма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Свободна форма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Свободна форма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Свободна форма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Свободна форма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Свободна форма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Свободна форма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Свободна форма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Свободна форма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Свободна форма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Свободна форма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Свободна форма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Свободна форма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Свободна форма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Свободна форма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Свободна форма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Свободна форма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Свободна форма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Свободна форма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Свободна форма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Свободна форма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Свободна форма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Свободна форма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Свободна форма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Свободна форма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Свободна форма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Свободна форма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Свободна форма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Свободна форма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Свободна форма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Свободна форма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Свободна форма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Свободна форма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Свободна форма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Свободна форма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Свободна форма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Свободна форма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Свободна форма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Свободна форма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Свободна форма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Свободна форма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Свободна форма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Свободна форма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Свободна форма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Свободна форма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Свободна форма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Свободна форма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Свободна форма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Свободна форма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Свободна форма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Свободна форма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Свободна форма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Свободна форма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Свободна форма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Свободна форма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Свободна форма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Свободна форма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Свободна форма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Свободна форма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Свободна форма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Свободна форма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Свободна форма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Свободна форма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Свободна форма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Свободна форма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Свободна форма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Свободна форма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Свободна форма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Свободна форма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Свободна форма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Свободна форма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Свободна форма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Свободна форма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Свободна форма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Свободна форма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Свободна форма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Свободна форма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Свободна форма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Свободна форма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Свободна форма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Свободна форма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Свободна форма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Свободна форма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Свободна форма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Свободна форма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Свободна форма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Свободна форма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Свободна форма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Свободна форма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Свободна форма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Свободна форма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Свободна форма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Свободна форма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Свободна форма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Свободна форма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Свободна форма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838200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Общ преглед на партито" descr="&quot;&quot;" title="Overview (navigation button)">
          <a:hlinkClick xmlns:r="http://schemas.openxmlformats.org/officeDocument/2006/relationships" r:id="rId1" tooltip="Щракнете, за да направите общ поглед върху тържеството"/>
        </xdr:cNvPr>
        <xdr:cNvSpPr/>
      </xdr:nvSpPr>
      <xdr:spPr>
        <a:xfrm>
          <a:off x="11382375" y="695325"/>
          <a:ext cx="2070737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ОБЩ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ПРЕГЛЕД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ПАРТИТО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Групиране 2257" descr="Flourish pattern" title="Граница на заглавие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Групиране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Групиране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Групиране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Свободна форма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Свободна форма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Свободна форма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Свободна форма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Свободна форма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Свободна форма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Свободна форма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Свободна форма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Свободна форма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Свободна форма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Свободна форма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Свободна форма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Свободна форма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Свободна форма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Свободна форма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Свободна форма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Свободна форма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Свободна форма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Свободна форма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Свободна форма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Свободна форма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Свободна форма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Свободна форма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Свободна форма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Свободна форма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Свободна форма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Свободна форма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Свободна форма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Свободна форма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Свободна форма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Свободна форма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Свободна форма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Свободна форма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Свободна форма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Свободна форма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Свободна форма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Свободна форма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Свободна форма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Свободна форма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Свободна форма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Свободна форма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Свободна форма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Свободна форма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Свободна форма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Свободна форма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Свободна форма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Свободна форма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Свободна форма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Свободна форма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Свободна форма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Свободна форма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Свободна форма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Свободна форма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Свободна форма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Свободна форма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Свободна форма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Свободна форма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Свободна форма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Свободна форма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Свободна форма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Свободна форма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Свободна форма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Свободна форма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Свободна форма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Свободна форма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Свободна форма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Свободна форма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Свободна форма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Свободна форма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Свободна форма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Свободна форма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Свободна форма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Свободна форма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Свободна форма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Свободна форма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Свободна форма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Свободна форма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Свободна форма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Свободна форма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Свободна форма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Свободна форма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Свободна форма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Свободна форма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Свободна форма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Свободна форма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Свободна форма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Свободна форма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Свободна форма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Свободна форма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Свободна форма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Свободна форма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Свободна форма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Свободна форма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Свободна форма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Свободна форма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Свободна форма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Свободна форма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Свободна форма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Свободна форма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Свободна форма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Свободна форма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Свободна форма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Свободна форма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Свободна форма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Свободна форма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Свободна форма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Свободна форма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Свободна форма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Свободна форма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Свободна форма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Свободна форма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Свободна форма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Свободна форма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Свободна форма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Свободна форма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Свободна форма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Свободна форма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Свободна форма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Свободна форма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Свободна форма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Свободна форма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Свободна форма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Свободна форма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Свободна форма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Свободна форма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Свободна форма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Свободна форма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Свободна форма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Свободна форма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Свободна форма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Свободна форма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Свободна форма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Свободна форма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Свободна форма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Свободна форма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Свободна форма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Свободна форма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Свободна форма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Свободна форма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Свободна форма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Свободна форма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Свободна форма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Свободна форма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Свободна форма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Свободна форма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Свободна форма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Свободна форма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Свободна форма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Свободна форма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Свободна форма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Свободна форма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Свободна форма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Свободна форма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Свободна форма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Свободна форма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Свободна форма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Свободна форма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Свободна форма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Свободна форма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Свободна форма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Свободна форма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Свободна форма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Свободна форма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Свободна форма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Свободна форма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Свободна форма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Свободна форма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Свободна форма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Свободна форма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Свободна форма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Свободна форма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Свободна форма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Свободна форма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Свободна форма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Свободна форма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Свободна форма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Свободна форма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Свободна форма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Свободна форма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Свободна форма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Свободна форма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Свободна форма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Свободна форма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Свободна форма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Свободна форма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Свободна форма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Свободна форма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Свободна форма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Свободна форма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Свободна форма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Свободна форма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Свободна форма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Свободна форма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Свободна форма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Свободна форма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Свободна форма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Свободна форма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Свободна форма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Свободна форма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Свободна форма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Свободна форма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Свободна форма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Свободна форма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Свободна форма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Свободна форма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Свободна форма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Свободна форма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Свободна форма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Свободна форма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Свободна форма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Свободна форма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Свободна форма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Свободна форма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Свободна форма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Свободна форма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Свободна форма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Свободна форма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Свободна форма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Свободна форма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Свободна форма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Свободна форма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Свободна форма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Свободна форма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Свободна форма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Свободна форма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Свободна форма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Свободна форма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Свободна форма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Свободна форма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Свободна форма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Свободна форма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Правоъгълник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Свободна форма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Свободна форма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Свободна форма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Свободна форма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Свободна форма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Свободна форма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Свободна форма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Свободна форма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Свободна форма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Свободна форма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Свободна форма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Свободна форма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Свободна форма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Свободна форма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Свободна форма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Свободна форма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Свободна форма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Свободна форма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Свободна форма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Свободна форма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Свободна форма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Свободна форма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Свободна форма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Свободна форма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Свободна форма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Свободна форма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Свободна форма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Свободна форма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Свободна форма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Свободна форма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Свободна форма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Свободна форма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Свободна форма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Свободна форма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Свободна форма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Свободна форма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Свободна форма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Свободна форма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Свободна форма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Свободна форма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Свободна форма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Свободна форма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Свободна форма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Свободна форма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Свободна форма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Свободна форма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Свободна форма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Свободна форма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Свободна форма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Свободна форма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Свободна форма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Свободна форма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Свободна форма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Свободна форма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Свободна форма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Свободна форма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Свободна форма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Свободна форма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Свободна форма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Свободна форма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Свободна форма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Свободна форма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Свободна форма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Свободна форма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Свободна форма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Свободна форма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Свободна форма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Свободна форма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Свободна форма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Свободна форма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Свободна форма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Свободна форма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Свободна форма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Свободна форма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Свободна форма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Свободна форма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Свободна форма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Свободна форма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Свободна форма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Свободна форма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Свободна форма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Свободна форма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Свободна форма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Свободна форма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Свободна форма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Свободна форма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Свободна форма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Свободна форма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Свободна форма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Свободна форма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Свободна форма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Свободна форма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Свободна форма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Свободна форма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Свободна форма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Свободна форма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Свободна форма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Свободна форма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Свободна форма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Свободна форма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Свободна форма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Свободна форма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Свободна форма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Свободна форма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Свободна форма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Свободна форма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Свободна форма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Свободна форма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Свободна форма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Свободна форма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257176</xdr:colOff>
      <xdr:row>2</xdr:row>
      <xdr:rowOff>200025</xdr:rowOff>
    </xdr:from>
    <xdr:to>
      <xdr:col>9</xdr:col>
      <xdr:colOff>2009776</xdr:colOff>
      <xdr:row>2</xdr:row>
      <xdr:rowOff>474345</xdr:rowOff>
    </xdr:to>
    <xdr:sp macro="" textlink="">
      <xdr:nvSpPr>
        <xdr:cNvPr id="2605" name="Други основни неща" descr="&quot;&quot;" title="Други основни неща (navigation button)">
          <a:hlinkClick xmlns:r="http://schemas.openxmlformats.org/officeDocument/2006/relationships" r:id="rId1" tooltip="Щракнете, за да видите подробностите за други важни неща"/>
        </xdr:cNvPr>
        <xdr:cNvSpPr/>
      </xdr:nvSpPr>
      <xdr:spPr>
        <a:xfrm>
          <a:off x="9305926" y="695325"/>
          <a:ext cx="17526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ДРУГИ</a:t>
          </a:r>
          <a:r>
            <a:rPr lang="zh-CN" alt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ОСНОВНИ</a:t>
          </a:r>
          <a:r>
            <a:rPr lang="zh-CN" alt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НЕЩА</a:t>
          </a:r>
          <a:endParaRPr lang="bg-BG" sz="1400">
            <a:effectLst/>
          </a:endParaRPr>
        </a:p>
      </xdr:txBody>
    </xdr:sp>
    <xdr:clientData fPrintsWithSheet="0"/>
  </xdr:twoCellAnchor>
  <xdr:twoCellAnchor>
    <xdr:from>
      <xdr:col>9</xdr:col>
      <xdr:colOff>2143126</xdr:colOff>
      <xdr:row>2</xdr:row>
      <xdr:rowOff>200025</xdr:rowOff>
    </xdr:from>
    <xdr:to>
      <xdr:col>10</xdr:col>
      <xdr:colOff>142875</xdr:colOff>
      <xdr:row>2</xdr:row>
      <xdr:rowOff>474345</xdr:rowOff>
    </xdr:to>
    <xdr:sp macro="" textlink="">
      <xdr:nvSpPr>
        <xdr:cNvPr id="2606" name="Други основни неща" descr="&quot;&quot;" title="Overview (navigation button)">
          <a:hlinkClick xmlns:r="http://schemas.openxmlformats.org/officeDocument/2006/relationships" r:id="rId2" tooltip="Щракнете, за да направите общ поглед върху тържеството"/>
        </xdr:cNvPr>
        <xdr:cNvSpPr/>
      </xdr:nvSpPr>
      <xdr:spPr>
        <a:xfrm>
          <a:off x="11191876" y="695325"/>
          <a:ext cx="2333624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ОБЩ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ПРЕГЛЕД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ПАРТИТО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Автофигура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Автофигура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Автофигура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Граница на заглавие" descr="Flourish pattern" title="Граница на заглавие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Групиране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Свободна форма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Свободна форма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Свободна форма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Свободна форма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Свободна форма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Свободна форма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Свободна форма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Свободна форма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Свободна форма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Свободна форма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Свободна форма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Свободна форма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Свободна форма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Свободна форма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Свободна форма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Свободна форма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Свободна форма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Свободна форма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Свободна форма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Свободна форма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Свободна форма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Свободна форма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Свободна форма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Свободна форма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Свободна форма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Свободна форма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Свободна форма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Свободна форма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Свободна форма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Свободна форма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Свободна форма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Свободна форма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Свободна форма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Свободна форма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Свободна форма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Свободна форма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Свободна форма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Свободна форма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Свободна форма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Свободна форма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Свободна форма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Свободна форма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Свободна форма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Свободна форма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Свободна форма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Свободна форма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Свободна форма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Свободна форма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Свободна форма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Свободна форма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Свободна форма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Свободна форма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Свободна форма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Свободна форма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Свободна форма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Свободна форма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Свободна форма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Свободна форма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Свободна форма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Свободна форма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Свободна форма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Свободна форма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Свободна форма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Свободна форма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Свободна форма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Свободна форма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Свободна форма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Свободна форма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Свободна форма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Свободна форма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Свободна форма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Свободна форма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Свободна форма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Свободна форма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Свободна форма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Свободна форма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Свободна форма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Свободна форма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Свободна форма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Свободна форма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Свободна форма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Свободна форма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Свободна форма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Свободна форма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Свободна форма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Свободна форма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Свободна форма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Свободна форма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Свободна форма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Свободна форма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Свободна форма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Свободна форма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Свободна форма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Свободна форма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Свободна форма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Свободна форма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Свободна форма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Свободна форма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Свободна форма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Свободна форма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Свободна форма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Свободна форма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Свободна форма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Свободна форма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Свободна форма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Свободна форма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Свободна форма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Свободна форма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Свободна форма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Свободна форма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Свободна форма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Свободна форма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Свободна форма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Свободна форма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Свободна форма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Свободна форма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Свободна форма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Свободна форма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Свободна форма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Свободна форма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Свободна форма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Свободна форма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Свободна форма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Свободна форма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Свободна форма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Свободна форма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Свободна форма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Свободна форма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Свободна форма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Свободна форма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Свободна форма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Свободна форма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Свободна форма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Свободна форма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Свободна форма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Свободна форма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Свободна форма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Свободна форма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Свободна форма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Свободна форма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Свободна форма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Свободна форма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Свободна форма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Свободна форма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Свободна форма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Свободна форма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Свободна форма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Свободна форма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Свободна форма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Свободна форма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Свободна форма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Свободна форма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Свободна форма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Свободна форма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Свободна форма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Свободна форма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Свободна форма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Свободна форма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Свободна форма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Свободна форма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Свободна форма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Свободна форма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Свободна форма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Свободна форма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Свободна форма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Свободна форма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Свободна форма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Свободна форма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Свободна форма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Свободна форма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Свободна форма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Свободна форма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Свободна форма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Свободна форма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Свободна форма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Свободна форма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Свободна форма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Свободна форма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Свободна форма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Свободна форма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Свободна форма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Свободна форма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Свободна форма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Свободна форма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Свободна форма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Свободна форма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Свободна форма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Свободна форма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Свободна форма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Свободна форма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Свободна форма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Свободна форма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Свободна форма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Свободна форма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Свободна форма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Свободна форма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Свободна форма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Свободна форма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Свободна форма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Свободна форма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Свободна форма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Свободна форма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Свободна форма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Свободна форма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Свободна форма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Свободна форма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Свободна форма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Свободна форма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Свободна форма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Свободна форма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Свободна форма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Свободна форма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Свободна форма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Свободна форма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Свободна форма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Свободна форма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Свободна форма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Свободна форма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Свободна форма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Свободна форма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Свободна форма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Свободна форма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Свободна форма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Свободна форма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Свободна форма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Свободна форма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Свободна форма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Свободна форма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Свободна форма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Свободна форма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Свободна форма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Правоъгълник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Свободна форма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Свободна форма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Свободна форма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Свободна форма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Свободна форма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Свободна форма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Свободна форма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Свободна форма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Свободна форма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Свободна форма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Свободна форма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Свободна форма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Свободна форма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Свободна форма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Свободна форма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Свободна форма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Свободна форма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Свободна форма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Свободна форма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Свободна форма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Свободна форма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Свободна форма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Свободна форма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200025</xdr:colOff>
      <xdr:row>2</xdr:row>
      <xdr:rowOff>483870</xdr:rowOff>
    </xdr:to>
    <xdr:sp macro="" textlink="">
      <xdr:nvSpPr>
        <xdr:cNvPr id="1820" name="Общ преглед на партито" descr="&quot;&quot;" title="Overview (navigation button)">
          <a:hlinkClick xmlns:r="http://schemas.openxmlformats.org/officeDocument/2006/relationships" r:id="rId1" tooltip="Щракнете, за да направите общ поглед върху тържеството"/>
        </xdr:cNvPr>
        <xdr:cNvSpPr/>
      </xdr:nvSpPr>
      <xdr:spPr>
        <a:xfrm>
          <a:off x="7905750" y="704850"/>
          <a:ext cx="20574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ОБЩ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ПРЕГЛЕД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НА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bg-BG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ПАРТИТО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Храна и напитки" descr="&quot;&quot;" title="Храна и напитки (navigation button)">
          <a:hlinkClick xmlns:r="http://schemas.openxmlformats.org/officeDocument/2006/relationships" r:id="rId2" tooltip="Щракнете, за да видите подробностите за храните и напитките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ХРАНА</a:t>
          </a:r>
          <a:r>
            <a:rPr lang="zh-CN" alt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</a:t>
          </a:r>
          <a:r>
            <a:rPr lang="zh-CN" alt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НАПИТКИ</a:t>
          </a:r>
          <a:endParaRPr lang="bg-BG" sz="1400">
            <a:effectLst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Съвет" descr="Отпечатайте този лист и го използвайте, за да нарисувате подредбата на местата!&#10;" title="Съвет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z-Cyrl-A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Отпечатайте този лист и го използвайте, за да нарисувате подредбата на местата!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Резюме_на_бюджет" displayName="Резюме_на_бюджет" ref="D16:H21" totalsRowCount="1" headerRowDxfId="80">
  <tableColumns count="5">
    <tableColumn id="1" name="ПЕРО" totalsRowLabel="Общо" dataDxfId="79" totalsRowDxfId="78"/>
    <tableColumn id="5" name="БРОЙ" totalsRowFunction="sum" dataDxfId="77" totalsRowDxfId="76"/>
    <tableColumn id="2" name="СУМА НА БЮДЖЕТА" totalsRowFunction="sum" dataDxfId="75" totalsRowDxfId="74"/>
    <tableColumn id="3" name="ОБЩА ЦЕНА" totalsRowFunction="sum" dataDxfId="73" totalsRowDxfId="72"/>
    <tableColumn id="4" name="РАЗЛИКА" totalsRowFunction="sum" dataDxfId="71" totalsRowDxfId="70">
      <calculatedColumnFormula>Резюме_на_бюджет[[#This Row],[СУМА НА БЮДЖЕТА]]-Резюме_на_бюджет[[#This Row],[ОБЩА ЦЕНА]]</calculatedColumn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Резюме на бюджета" altTextSummary="Брой пера на бюджета, сума на бюджета, обща цена и разлика с бюджета"/>
    </ext>
  </extLst>
</table>
</file>

<file path=xl/tables/table2.xml><?xml version="1.0" encoding="utf-8"?>
<table xmlns="http://schemas.openxmlformats.org/spreadsheetml/2006/main" id="11" name="Резюме_на_присъстващи" displayName="Резюме_на_присъстващи" ref="D8:H11" totalsRowCount="1" headerRowDxfId="69" totalsRowDxfId="68">
  <tableColumns count="5">
    <tableColumn id="1" name="Потвърдили гости" totalsRowLabel="Общо" dataDxfId="67" totalsRowDxfId="66"/>
    <tableColumn id="2" name="Общо потвърдили" totalsRowFunction="sum" dataDxfId="65" totalsRowDxfId="64"/>
    <tableColumn id="4" name="Храна" totalsRowFunction="custom" dataDxfId="63" totalsRowDxfId="62">
      <totalsRowFormula>"Ср.    "&amp;TEXT(SUBTOTAL(101,Резюме_на_присъстващи[Храна]),"# ##0,00 лв.")</totalsRowFormula>
    </tableColumn>
    <tableColumn id="3" name="Други" totalsRowFunction="custom" dataDxfId="61" totalsRowDxfId="60">
      <calculatedColumnFormula>Основни_разходи_за_гост</calculatedColumnFormula>
      <totalsRowFormula>"Ср.     "&amp;TEXT(SUBTOTAL(101,Резюме_на_присъстващи[Други]),"# ##0,00 лв.")</totalsRowFormula>
    </tableColumn>
    <tableColumn id="5" name="Общо" totalsRowFunction="sum" dataDxfId="59" totalsRowDxfId="58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Резюме на гостите" altTextSummary="Списък на отговорилите, разходи на гост и сума на бюджета."/>
    </ext>
  </extLst>
</table>
</file>

<file path=xl/tables/table3.xml><?xml version="1.0" encoding="utf-8"?>
<table xmlns="http://schemas.openxmlformats.org/spreadsheetml/2006/main" id="1" name="Маса_за_гости" displayName="Маса_за_гости" ref="B7:L22" totalsRowShown="0">
  <autoFilter ref="B7:L22"/>
  <tableColumns count="11">
    <tableColumn id="1" name="ИМЕ" dataDxfId="57"/>
    <tableColumn id="2" name="АДРЕС" dataDxfId="56"/>
    <tableColumn id="3" name="ГРАД" dataDxfId="55"/>
    <tableColumn id="4" name="ОБЛАСТ" dataDxfId="54"/>
    <tableColumn id="5" name="ПОЩЕНСКИ КОД" dataDxfId="53"/>
    <tableColumn id="6" name="ТЕЛЕФОН" dataDxfId="52"/>
    <tableColumn id="11" name="ИМЕЙЛ" dataDxfId="51"/>
    <tableColumn id="7" name="ЩЕ ПРИСЪСТВА?" dataDxfId="50"/>
    <tableColumn id="8" name="ДЕЦА" dataDxfId="49"/>
    <tableColumn id="9" name="ВЪЗРАСТНИ" dataDxfId="48"/>
    <tableColumn id="10" name="ОБЩО" dataDxfId="47">
      <calculatedColumnFormula>SUM(Маса_за_гости[[#This Row],[ДЕЦА]:[ВЪЗРАСТНИ]])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Гости" altTextSummary="Списък на имената и данните на гостите, като адрес, имейл адрес, присъствие (да/не), брой присъстващи деца и възрастни и пресметната обща сума за присъствието."/>
    </ext>
  </extLst>
</table>
</file>

<file path=xl/tables/table4.xml><?xml version="1.0" encoding="utf-8"?>
<table xmlns="http://schemas.openxmlformats.org/spreadsheetml/2006/main" id="2" name="Маса_за_храна" displayName="Маса_за_храна" ref="B6:J25" totalsRowCount="1" totalsRowDxfId="46">
  <tableColumns count="9">
    <tableColumn id="1" name="ЕЛЕМЕНТ ОТ ХРАНА И НАПИТКИ" totalsRowLabel="Общо" dataDxfId="45" totalsRowDxfId="44"/>
    <tableColumn id="6" name="ОБЩА ЦЕНА" totalsRowFunction="sum" dataDxfId="43" totalsRowDxfId="42"/>
    <tableColumn id="2" name="ПОРЦИЯ ЗА ДЕТЕ" totalsRowFunction="sum" dataDxfId="41" totalsRowDxfId="40"/>
    <tableColumn id="3" name="ПОРЦИЯ ЗА ВЪЗРАСТЕН" totalsRowFunction="sum" dataDxfId="39" totalsRowDxfId="38"/>
    <tableColumn id="4" name="ОБЩО ПОРЦИИ" totalsRowFunction="sum" dataDxfId="37" totalsRowDxfId="36">
      <calculatedColumnFormula>(Маса_за_храна[[#This Row],[ПОРЦИЯ ЗА ДЕТЕ]]*Общо_деца)+(Маса_за_храна[[#This Row],[ПОРЦИЯ ЗА ВЪЗРАСТЕН]]*Общо_възрастни)</calculatedColumnFormula>
    </tableColumn>
    <tableColumn id="7" name="ЦЕНА НА ПОРЦИЯ" totalsRowFunction="sum" dataDxfId="35" totalsRowDxfId="34">
      <calculatedColumnFormula>IFERROR(Маса_за_храна[[#This Row],[ОБЩА ЦЕНА]]/Маса_за_храна[[#This Row],[ОБЩО ПОРЦИИ]],"")</calculatedColumnFormula>
    </tableColumn>
    <tableColumn id="10" name="ЦЕНА НА ДЕТЕ" totalsRowFunction="sum" dataDxfId="33" totalsRowDxfId="32">
      <calculatedColumnFormula>IFERROR(Маса_за_храна[[#This Row],[ЦЕНА НА ПОРЦИЯ]]*Маса_за_храна[[#This Row],[ПОРЦИЯ ЗА ДЕТЕ]],"")</calculatedColumnFormula>
    </tableColumn>
    <tableColumn id="9" name="ЦЕНА НА ВЪЗРАСТЕН" totalsRowFunction="sum" dataDxfId="31" totalsRowDxfId="30">
      <calculatedColumnFormula>IFERROR(Маса_за_храна[[#This Row],[ЦЕНА НА ПОРЦИЯ]]*Маса_за_храна[[#This Row],[ПОРЦИЯ ЗА ВЪЗРАСТЕН]],"")</calculatedColumnFormula>
    </tableColumn>
    <tableColumn id="5" name="БЕЛЕЖКИ" dataDxfId="29" totalsRowDxfId="28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Храна и напитки" altTextSummary=" Списък на елементите храна и напитки, наред с общата цена, размера на порция за деца и възрастни, както и изчислените общи суми за порции, цена на порция, цена на дете и възрастен, както и място за бележки."/>
    </ext>
  </extLst>
</table>
</file>

<file path=xl/tables/table5.xml><?xml version="1.0" encoding="utf-8"?>
<table xmlns="http://schemas.openxmlformats.org/spreadsheetml/2006/main" id="6" name="Бюджет_маса2" displayName="Бюджет_маса2" ref="B17:E22" totalsRowCount="1" headerRowDxfId="27">
  <autoFilter ref="B17:E21"/>
  <tableColumns count="4">
    <tableColumn id="1" name="Украса" totalsRowLabel="Общо" dataDxfId="26" totalsRowDxfId="25"/>
    <tableColumn id="3" name="Цена" totalsRowFunction="sum" dataDxfId="24" totalsRowDxfId="23"/>
    <tableColumn id="5" name="Купени" dataDxfId="22" totalsRowDxfId="21"/>
    <tableColumn id="6" name="Бележки" dataDxfId="20" totalsRowDxfId="19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Бюджет_маса1" displayName="Бюджет_маса1" ref="B6:E14" totalsRowCount="1" headerRowDxfId="18" totalsRowDxfId="17">
  <autoFilter ref="B6:E13"/>
  <tableColumns count="4">
    <tableColumn id="1" name="Прибори и продукти" totalsRowLabel="Общо" dataDxfId="16" totalsRowDxfId="15"/>
    <tableColumn id="3" name="Цена" totalsRowFunction="sum" dataDxfId="14" totalsRowDxfId="13"/>
    <tableColumn id="5" name="Купени" dataDxfId="12" totalsRowDxfId="11"/>
    <tableColumn id="6" name="Бележки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Други основни неща" altTextSummary="Списък на други елементи, като прибори и продукти, цена, купени (да/не) и бележки."/>
    </ext>
  </extLst>
</table>
</file>

<file path=xl/tables/table7.xml><?xml version="1.0" encoding="utf-8"?>
<table xmlns="http://schemas.openxmlformats.org/spreadsheetml/2006/main" id="8" name="Бюджет_маса3" displayName="Бюджет_маса3" ref="B25:E30" totalsRowCount="1" headerRowDxfId="8">
  <autoFilter ref="B25:E29"/>
  <tableColumns count="4">
    <tableColumn id="1" name="Други" totalsRowLabel="Общо" dataDxfId="7" totalsRowDxfId="6"/>
    <tableColumn id="2" name="Цена" totalsRowFunction="sum" dataDxfId="5" totalsRowDxfId="4"/>
    <tableColumn id="3" name="Купени" dataDxfId="3" totalsRowDxfId="2"/>
    <tableColumn id="4" name="Бележки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8.5" bestFit="1" customWidth="1"/>
    <col min="6" max="7" width="18.25" customWidth="1"/>
    <col min="8" max="8" width="21.75" bestFit="1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3" t="str">
        <f>"НЕОТГОВОРИЛИ: "&amp;Неотговорили</f>
        <v>НЕОТГОВОРИЛИ: 2</v>
      </c>
    </row>
    <row r="7" spans="1:9" ht="21.75" customHeight="1" x14ac:dyDescent="0.35">
      <c r="B7" s="59" t="s">
        <v>161</v>
      </c>
      <c r="D7" s="84" t="s">
        <v>192</v>
      </c>
      <c r="E7" s="85"/>
      <c r="F7" s="86" t="s">
        <v>193</v>
      </c>
      <c r="G7" s="85"/>
      <c r="H7" s="60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SUMIF(Маса_за_гости[ЩЕ ПРИСЪСТВА?],"=Да",Маса_за_гости[ВЪЗРАСТНИ])</f>
        <v>26</v>
      </c>
      <c r="F9" s="79">
        <f>Маса_за_храна[[#Totals],[ЦЕНА НА ВЪЗРАСТЕН]]</f>
        <v>12.690089084110037</v>
      </c>
      <c r="G9" s="80">
        <f>Основни_разходи_за_гост</f>
        <v>18.695652173913043</v>
      </c>
      <c r="H9" s="71">
        <f>(Резюме_на_присъстващи[[#This Row],[Храна]]+Резюме_на_присъстващи[[#This Row],[Други]])*Общо_възрастни</f>
        <v>816.02927270860016</v>
      </c>
    </row>
    <row r="10" spans="1:9" s="15" customFormat="1" ht="21.75" customHeight="1" x14ac:dyDescent="0.35">
      <c r="B10" s="87" t="s">
        <v>216</v>
      </c>
      <c r="C10" s="87"/>
      <c r="D10" s="26" t="s">
        <v>0</v>
      </c>
      <c r="E10" s="48">
        <f>SUMIF(Маса_за_гости[ЩЕ ПРИСЪСТВА?],"=Да",Маса_за_гости[ДЕЦА])</f>
        <v>20</v>
      </c>
      <c r="F10" s="79">
        <f>Маса_за_храна[[#Totals],[ЦЕНА НА ДЕТЕ]]</f>
        <v>7.2528841906569532</v>
      </c>
      <c r="G10" s="80">
        <f>Основни_разходи_за_гост</f>
        <v>18.695652173913043</v>
      </c>
      <c r="H10" s="71">
        <f>(Резюме_на_присъстващи[[#This Row],[Храна]]+Резюме_на_присъстващи[[#This Row],[Други]])*Общо_деца</f>
        <v>518.97072729139995</v>
      </c>
    </row>
    <row r="11" spans="1:9" ht="21.75" customHeight="1" x14ac:dyDescent="0.25">
      <c r="D11" s="69" t="s">
        <v>2</v>
      </c>
      <c r="E11" s="74">
        <f>SUBTOTAL(109,Резюме_на_присъстващи[Общо потвърдили])</f>
        <v>46</v>
      </c>
      <c r="F11" s="75" t="str">
        <f>"Ср.    "&amp;TEXT(SUBTOTAL(101,Резюме_на_присъстващи[Храна]),"# ##0,00 лв.")</f>
        <v>Ср.    9,97 лв.</v>
      </c>
      <c r="G11" s="76" t="str">
        <f>"Ср.     "&amp;TEXT(SUBTOTAL(101,Резюме_на_присъстващи[Други]),"# ##0,00 лв.")</f>
        <v>Ср.     18,70 лв.</v>
      </c>
      <c r="H11" s="72">
        <f>SUBTOTAL(109,Резюме_на_присъстващи[Общо])</f>
        <v>1335</v>
      </c>
    </row>
    <row r="12" spans="1:9" ht="21.75" customHeight="1" x14ac:dyDescent="0.25">
      <c r="B12" s="12" t="s">
        <v>182</v>
      </c>
    </row>
    <row r="13" spans="1:9" s="13" customFormat="1" ht="21.75" customHeight="1" x14ac:dyDescent="0.35">
      <c r="A13" s="15"/>
      <c r="B13" s="59" t="s">
        <v>160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59" t="s">
        <v>177</v>
      </c>
      <c r="D16" s="25" t="s">
        <v>186</v>
      </c>
      <c r="E16" s="49" t="s">
        <v>187</v>
      </c>
      <c r="F16" s="50" t="s">
        <v>188</v>
      </c>
      <c r="G16" s="50" t="s">
        <v>189</v>
      </c>
      <c r="H16" s="24" t="s">
        <v>190</v>
      </c>
    </row>
    <row r="17" spans="4:8" ht="21.75" customHeight="1" x14ac:dyDescent="0.25">
      <c r="D17" s="25" t="s">
        <v>157</v>
      </c>
      <c r="E17" s="51">
        <f>COUNTA(Маса_за_храна[ЕЛЕМЕНТ ОТ ХРАНА И НАПИТКИ])</f>
        <v>18</v>
      </c>
      <c r="F17" s="81">
        <v>500</v>
      </c>
      <c r="G17" s="81">
        <f>Маса_за_храна[[#Totals],[ОБЩА ЦЕНА]]</f>
        <v>475</v>
      </c>
      <c r="H17" s="73">
        <f>Резюме_на_бюджет[[#This Row],[СУМА НА БЮДЖЕТА]]-Резюме_на_бюджет[[#This Row],[ОБЩА ЦЕНА]]</f>
        <v>25</v>
      </c>
    </row>
    <row r="18" spans="4:8" ht="21.75" customHeight="1" x14ac:dyDescent="0.25">
      <c r="D18" s="25" t="str">
        <f>Заглавка_таблица1</f>
        <v>Прибори и продукти</v>
      </c>
      <c r="E18" s="51">
        <f>COUNTA(Бюджет_маса1[Прибори и продукти])</f>
        <v>7</v>
      </c>
      <c r="F18" s="81">
        <v>400</v>
      </c>
      <c r="G18" s="81">
        <f>Бюджет_маса1[[#Totals],[Цена]]</f>
        <v>400</v>
      </c>
      <c r="H18" s="73">
        <f>Резюме_на_бюджет[[#This Row],[СУМА НА БЮДЖЕТА]]-Резюме_на_бюджет[[#This Row],[ОБЩА ЦЕНА]]</f>
        <v>0</v>
      </c>
    </row>
    <row r="19" spans="4:8" ht="21.75" customHeight="1" x14ac:dyDescent="0.25">
      <c r="D19" s="25" t="str">
        <f>Заглавка_таблица2</f>
        <v>Украса</v>
      </c>
      <c r="E19" s="51">
        <f>COUNTA(Бюджет_маса2[Украса])</f>
        <v>4</v>
      </c>
      <c r="F19" s="81">
        <v>150</v>
      </c>
      <c r="G19" s="81">
        <f>Бюджет_маса2[[#Totals],[Цена]]</f>
        <v>175</v>
      </c>
      <c r="H19" s="82">
        <f>Резюме_на_бюджет[[#This Row],[СУМА НА БЮДЖЕТА]]-Резюме_на_бюджет[[#This Row],[ОБЩА ЦЕНА]]</f>
        <v>-25</v>
      </c>
    </row>
    <row r="20" spans="4:8" ht="21.75" customHeight="1" x14ac:dyDescent="0.25">
      <c r="D20" s="25" t="str">
        <f>Заглавка_таблица3</f>
        <v>Други</v>
      </c>
      <c r="E20" s="51">
        <f>COUNTA(Бюджет_маса3[Други])</f>
        <v>4</v>
      </c>
      <c r="F20" s="81">
        <v>300</v>
      </c>
      <c r="G20" s="81">
        <f>Бюджет_маса3[[#Totals],[Цена]]</f>
        <v>285</v>
      </c>
      <c r="H20" s="73">
        <f>Резюме_на_бюджет[[#This Row],[СУМА НА БЮДЖЕТА]]-Резюме_на_бюджет[[#This Row],[ОБЩА ЦЕНА]]</f>
        <v>15</v>
      </c>
    </row>
    <row r="21" spans="4:8" ht="21.75" customHeight="1" x14ac:dyDescent="0.25">
      <c r="D21" s="25" t="s">
        <v>2</v>
      </c>
      <c r="E21" s="51">
        <f>SUBTOTAL(109,Резюме_на_бюджет[БРОЙ])</f>
        <v>33</v>
      </c>
      <c r="F21" s="81">
        <f>SUBTOTAL(109,Резюме_на_бюджет[СУМА НА БЮДЖЕТА])</f>
        <v>1350</v>
      </c>
      <c r="G21" s="81">
        <f>SUBTOTAL(109,Резюме_на_бюджет[ОБЩА ЦЕНА])</f>
        <v>1335</v>
      </c>
      <c r="H21" s="73">
        <f>SUBTOTAL(109,Резюме_на_бюджет[РАЗЛИКА])</f>
        <v>15</v>
      </c>
    </row>
    <row r="22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2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81" priority="1">
      <formula>Неотговорили&gt;0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11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18.625" customWidth="1"/>
    <col min="4" max="4" width="12.25" customWidth="1"/>
    <col min="5" max="5" width="11.375" bestFit="1" customWidth="1"/>
    <col min="6" max="6" width="19.125" bestFit="1" customWidth="1"/>
    <col min="7" max="7" width="13.75" customWidth="1"/>
    <col min="8" max="8" width="15.75" customWidth="1"/>
    <col min="9" max="9" width="19.5" bestFit="1" customWidth="1"/>
    <col min="10" max="10" width="13.125" customWidth="1"/>
    <col min="11" max="11" width="15.125" bestFit="1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SUM(Маса_за_гости[[#This Row],[ДЕЦА]:[ВЪЗРАСТНИ]])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SUM(Маса_за_гости[[#This Row],[ДЕЦА]:[ВЪЗРАСТНИ]])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SUM(Маса_за_гости[[#This Row],[ДЕЦА]:[ВЪЗРАСТНИ]])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SUM(Маса_за_гости[[#This Row],[ДЕЦА]:[ВЪЗРАСТНИ]])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SUM(Маса_за_гости[[#This Row],[ДЕЦА]:[ВЪЗРАСТНИ]])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SUM(Маса_за_гости[[#This Row],[ДЕЦА]:[ВЪЗРАСТНИ]])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SUM(Маса_за_гости[[#This Row],[ДЕЦА]:[ВЪЗРАСТНИ]])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SUM(Маса_за_гости[[#This Row],[ДЕЦА]:[ВЪЗРАСТНИ]])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SUM(Маса_за_гости[[#This Row],[ДЕЦА]:[ВЪЗРАСТНИ]])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SUM(Маса_за_гости[[#This Row],[ДЕЦА]:[ВЪЗРАСТНИ]])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SUM(Маса_за_гости[[#This Row],[ДЕЦА]:[ВЪЗРАСТНИ]])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SUM(Маса_за_гости[[#This Row],[ДЕЦА]:[ВЪЗРАСТНИ]])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SUM(Маса_за_гости[[#This Row],[ДЕЦА]:[ВЪЗРАСТНИ]])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SUM(Маса_за_гости[[#This Row],[ДЕЦА]:[ВЪЗРАСТНИ]])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SUM(Маса_за_гости[[#This Row],[ДЕЦА]:[ВЪЗРАСТНИ]])</f>
        <v>2</v>
      </c>
    </row>
  </sheetData>
  <dataValidations count="2">
    <dataValidation type="list" allowBlank="1" sqref="I22">
      <formula1>"Да,Не"</formula1>
    </dataValidation>
    <dataValidation type="list" allowBlank="1" sqref="I8:I21">
      <formula1>"Да,Не"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7">
        <v>15</v>
      </c>
      <c r="D7" s="23">
        <v>0.5</v>
      </c>
      <c r="E7" s="23">
        <v>2</v>
      </c>
      <c r="F7" s="31">
        <f>(Маса_за_храна[[#This Row],[ПОРЦИЯ ЗА ДЕТЕ]]*Общо_деца)+(Маса_за_храна[[#This Row],[ПОРЦИЯ ЗА ВЪЗРАСТЕН]]*Общо_възрастни)</f>
        <v>62</v>
      </c>
      <c r="G7" s="77">
        <f>IFERROR(Маса_за_храна[[#This Row],[ОБЩА ЦЕНА]]/Маса_за_храна[[#This Row],[ОБЩО ПОРЦИИ]],"")</f>
        <v>0.24193548387096775</v>
      </c>
      <c r="H7" s="77">
        <f>IFERROR(Маса_за_храна[[#This Row],[ЦЕНА НА ПОРЦИЯ]]*Маса_за_храна[[#This Row],[ПОРЦИЯ ЗА ДЕТЕ]],"")</f>
        <v>0.12096774193548387</v>
      </c>
      <c r="I7" s="77">
        <f>IFERROR(Маса_за_храна[[#This Row],[ЦЕНА НА ПОРЦИЯ]]*Маса_за_храна[[#This Row],[ПОРЦИЯ ЗА ВЪЗРАСТЕН]],"")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7">
        <v>15</v>
      </c>
      <c r="D8" s="23">
        <v>2</v>
      </c>
      <c r="E8" s="23">
        <v>0</v>
      </c>
      <c r="F8" s="31">
        <f>(Маса_за_храна[[#This Row],[ПОРЦИЯ ЗА ДЕТЕ]]*Общо_деца)+(Маса_за_храна[[#This Row],[ПОРЦИЯ ЗА ВЪЗРАСТЕН]]*Общо_възрастни)</f>
        <v>40</v>
      </c>
      <c r="G8" s="77">
        <f>IFERROR(Маса_за_храна[[#This Row],[ОБЩА ЦЕНА]]/Маса_за_храна[[#This Row],[ОБЩО ПОРЦИИ]],"")</f>
        <v>0.375</v>
      </c>
      <c r="H8" s="77">
        <f>IFERROR(Маса_за_храна[[#This Row],[ЦЕНА НА ПОРЦИЯ]]*Маса_за_храна[[#This Row],[ПОРЦИЯ ЗА ДЕТЕ]],"")</f>
        <v>0.75</v>
      </c>
      <c r="I8" s="77">
        <f>IFERROR(Маса_за_храна[[#This Row],[ЦЕНА НА ПОРЦИЯ]]*Маса_за_храна[[#This Row],[ПОРЦИЯ ЗА ВЪЗРАСТЕН]],"")</f>
        <v>0</v>
      </c>
      <c r="J8" s="22" t="s">
        <v>173</v>
      </c>
    </row>
    <row r="9" spans="1:11" ht="18" customHeight="1" x14ac:dyDescent="0.25">
      <c r="B9" s="26" t="s">
        <v>27</v>
      </c>
      <c r="C9" s="77">
        <v>50</v>
      </c>
      <c r="D9" s="23">
        <v>0</v>
      </c>
      <c r="E9" s="23">
        <v>2</v>
      </c>
      <c r="F9" s="31">
        <f>(Маса_за_храна[[#This Row],[ПОРЦИЯ ЗА ДЕТЕ]]*Общо_деца)+(Маса_за_храна[[#This Row],[ПОРЦИЯ ЗА ВЪЗРАСТЕН]]*Общо_възрастни)</f>
        <v>52</v>
      </c>
      <c r="G9" s="77">
        <f>IFERROR(Маса_за_храна[[#This Row],[ОБЩА ЦЕНА]]/Маса_за_храна[[#This Row],[ОБЩО ПОРЦИИ]],"")</f>
        <v>0.96153846153846156</v>
      </c>
      <c r="H9" s="77">
        <f>IFERROR(Маса_за_храна[[#This Row],[ЦЕНА НА ПОРЦИЯ]]*Маса_за_храна[[#This Row],[ПОРЦИЯ ЗА ДЕТЕ]],"")</f>
        <v>0</v>
      </c>
      <c r="I9" s="77">
        <f>IFERROR(Маса_за_храна[[#This Row],[ЦЕНА НА ПОРЦИЯ]]*Маса_за_храна[[#This Row],[ПОРЦИЯ ЗА ВЪЗРАСТЕН]],"")</f>
        <v>1.9230769230769231</v>
      </c>
      <c r="J9" s="22"/>
    </row>
    <row r="10" spans="1:11" ht="18" customHeight="1" x14ac:dyDescent="0.25">
      <c r="B10" s="26" t="s">
        <v>35</v>
      </c>
      <c r="C10" s="77">
        <v>75</v>
      </c>
      <c r="D10" s="23">
        <v>1</v>
      </c>
      <c r="E10" s="23">
        <v>1</v>
      </c>
      <c r="F10" s="31">
        <f>(Маса_за_храна[[#This Row],[ПОРЦИЯ ЗА ДЕТЕ]]*Общо_деца)+(Маса_за_храна[[#This Row],[ПОРЦИЯ ЗА ВЪЗРАСТЕН]]*Общо_възрастни)</f>
        <v>46</v>
      </c>
      <c r="G10" s="77">
        <f>IFERROR(Маса_за_храна[[#This Row],[ОБЩА ЦЕНА]]/Маса_за_храна[[#This Row],[ОБЩО ПОРЦИИ]],"")</f>
        <v>1.6304347826086956</v>
      </c>
      <c r="H10" s="77">
        <f>IFERROR(Маса_за_храна[[#This Row],[ЦЕНА НА ПОРЦИЯ]]*Маса_за_храна[[#This Row],[ПОРЦИЯ ЗА ДЕТЕ]],"")</f>
        <v>1.6304347826086956</v>
      </c>
      <c r="I10" s="77">
        <f>IFERROR(Маса_за_храна[[#This Row],[ЦЕНА НА ПОРЦИЯ]]*Маса_за_храна[[#This Row],[ПОРЦИЯ ЗА ВЪЗРАСТЕН]],"")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7">
        <v>20</v>
      </c>
      <c r="D11" s="23">
        <v>1</v>
      </c>
      <c r="E11" s="23">
        <v>1.5</v>
      </c>
      <c r="F11" s="31">
        <f>(Маса_за_храна[[#This Row],[ПОРЦИЯ ЗА ДЕТЕ]]*Общо_деца)+(Маса_за_храна[[#This Row],[ПОРЦИЯ ЗА ВЪЗРАСТЕН]]*Общо_възрастни)</f>
        <v>59</v>
      </c>
      <c r="G11" s="77">
        <f>IFERROR(Маса_за_храна[[#This Row],[ОБЩА ЦЕНА]]/Маса_за_храна[[#This Row],[ОБЩО ПОРЦИИ]],"")</f>
        <v>0.33898305084745761</v>
      </c>
      <c r="H11" s="77">
        <f>IFERROR(Маса_за_храна[[#This Row],[ЦЕНА НА ПОРЦИЯ]]*Маса_за_храна[[#This Row],[ПОРЦИЯ ЗА ДЕТЕ]],"")</f>
        <v>0.33898305084745761</v>
      </c>
      <c r="I11" s="77">
        <f>IFERROR(Маса_за_храна[[#This Row],[ЦЕНА НА ПОРЦИЯ]]*Маса_за_храна[[#This Row],[ПОРЦИЯ ЗА ВЪЗРАСТЕН]],"")</f>
        <v>0.50847457627118642</v>
      </c>
      <c r="J11" s="22"/>
    </row>
    <row r="12" spans="1:11" ht="18" customHeight="1" x14ac:dyDescent="0.25">
      <c r="B12" s="26" t="s">
        <v>3</v>
      </c>
      <c r="C12" s="77">
        <v>15</v>
      </c>
      <c r="D12" s="23">
        <v>1</v>
      </c>
      <c r="E12" s="23">
        <v>0</v>
      </c>
      <c r="F12" s="31">
        <f>(Маса_за_храна[[#This Row],[ПОРЦИЯ ЗА ДЕТЕ]]*Общо_деца)+(Маса_за_храна[[#This Row],[ПОРЦИЯ ЗА ВЪЗРАСТЕН]]*Общо_възрастни)</f>
        <v>20</v>
      </c>
      <c r="G12" s="77">
        <f>IFERROR(Маса_за_храна[[#This Row],[ОБЩА ЦЕНА]]/Маса_за_храна[[#This Row],[ОБЩО ПОРЦИИ]],"")</f>
        <v>0.75</v>
      </c>
      <c r="H12" s="77">
        <f>IFERROR(Маса_за_храна[[#This Row],[ЦЕНА НА ПОРЦИЯ]]*Маса_за_храна[[#This Row],[ПОРЦИЯ ЗА ДЕТЕ]],"")</f>
        <v>0.75</v>
      </c>
      <c r="I12" s="77">
        <f>IFERROR(Маса_за_храна[[#This Row],[ЦЕНА НА ПОРЦИЯ]]*Маса_за_храна[[#This Row],[ПОРЦИЯ ЗА ВЪЗРАСТЕН]],"")</f>
        <v>0</v>
      </c>
      <c r="J12" s="22" t="s">
        <v>174</v>
      </c>
    </row>
    <row r="13" spans="1:11" ht="18" customHeight="1" x14ac:dyDescent="0.25">
      <c r="B13" s="26" t="s">
        <v>6</v>
      </c>
      <c r="C13" s="77">
        <v>32</v>
      </c>
      <c r="D13" s="23">
        <v>1</v>
      </c>
      <c r="E13" s="23">
        <v>2</v>
      </c>
      <c r="F13" s="31">
        <f>(Маса_за_храна[[#This Row],[ПОРЦИЯ ЗА ДЕТЕ]]*Общо_деца)+(Маса_за_храна[[#This Row],[ПОРЦИЯ ЗА ВЪЗРАСТЕН]]*Общо_възрастни)</f>
        <v>72</v>
      </c>
      <c r="G13" s="77">
        <f>IFERROR(Маса_за_храна[[#This Row],[ОБЩА ЦЕНА]]/Маса_за_храна[[#This Row],[ОБЩО ПОРЦИИ]],"")</f>
        <v>0.44444444444444442</v>
      </c>
      <c r="H13" s="77">
        <f>IFERROR(Маса_за_храна[[#This Row],[ЦЕНА НА ПОРЦИЯ]]*Маса_за_храна[[#This Row],[ПОРЦИЯ ЗА ДЕТЕ]],"")</f>
        <v>0.44444444444444442</v>
      </c>
      <c r="I13" s="77">
        <f>IFERROR(Маса_за_храна[[#This Row],[ЦЕНА НА ПОРЦИЯ]]*Маса_за_храна[[#This Row],[ПОРЦИЯ ЗА ВЪЗРАСТЕН]],"")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7">
        <v>22</v>
      </c>
      <c r="D14" s="23">
        <v>0</v>
      </c>
      <c r="E14" s="23">
        <v>3</v>
      </c>
      <c r="F14" s="31">
        <f>(Маса_за_храна[[#This Row],[ПОРЦИЯ ЗА ДЕТЕ]]*Общо_деца)+(Маса_за_храна[[#This Row],[ПОРЦИЯ ЗА ВЪЗРАСТЕН]]*Общо_възрастни)</f>
        <v>78</v>
      </c>
      <c r="G14" s="77">
        <f>IFERROR(Маса_за_храна[[#This Row],[ОБЩА ЦЕНА]]/Маса_за_храна[[#This Row],[ОБЩО ПОРЦИИ]],"")</f>
        <v>0.28205128205128205</v>
      </c>
      <c r="H14" s="77">
        <f>IFERROR(Маса_за_храна[[#This Row],[ЦЕНА НА ПОРЦИЯ]]*Маса_за_храна[[#This Row],[ПОРЦИЯ ЗА ДЕТЕ]],"")</f>
        <v>0</v>
      </c>
      <c r="I14" s="77">
        <f>IFERROR(Маса_за_храна[[#This Row],[ЦЕНА НА ПОРЦИЯ]]*Маса_за_храна[[#This Row],[ПОРЦИЯ ЗА ВЪЗРАСТЕН]],"")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7">
        <v>50</v>
      </c>
      <c r="D15" s="23">
        <v>1</v>
      </c>
      <c r="E15" s="23">
        <v>2</v>
      </c>
      <c r="F15" s="31">
        <f>(Маса_за_храна[[#This Row],[ПОРЦИЯ ЗА ДЕТЕ]]*Общо_деца)+(Маса_за_храна[[#This Row],[ПОРЦИЯ ЗА ВЪЗРАСТЕН]]*Общо_възрастни)</f>
        <v>72</v>
      </c>
      <c r="G15" s="77">
        <f>IFERROR(Маса_за_храна[[#This Row],[ОБЩА ЦЕНА]]/Маса_за_храна[[#This Row],[ОБЩО ПОРЦИИ]],"")</f>
        <v>0.69444444444444442</v>
      </c>
      <c r="H15" s="77">
        <f>IFERROR(Маса_за_храна[[#This Row],[ЦЕНА НА ПОРЦИЯ]]*Маса_за_храна[[#This Row],[ПОРЦИЯ ЗА ДЕТЕ]],"")</f>
        <v>0.69444444444444442</v>
      </c>
      <c r="I15" s="77">
        <f>IFERROR(Маса_за_храна[[#This Row],[ЦЕНА НА ПОРЦИЯ]]*Маса_за_храна[[#This Row],[ПОРЦИЯ ЗА ВЪЗРАСТЕН]],"")</f>
        <v>1.3888888888888888</v>
      </c>
      <c r="J15" s="22"/>
    </row>
    <row r="16" spans="1:11" ht="18" customHeight="1" x14ac:dyDescent="0.25">
      <c r="B16" s="26" t="s">
        <v>164</v>
      </c>
      <c r="C16" s="77">
        <v>20</v>
      </c>
      <c r="D16" s="23">
        <v>1</v>
      </c>
      <c r="E16" s="23">
        <v>2</v>
      </c>
      <c r="F16" s="31">
        <f>(Маса_за_храна[[#This Row],[ПОРЦИЯ ЗА ДЕТЕ]]*Общо_деца)+(Маса_за_храна[[#This Row],[ПОРЦИЯ ЗА ВЪЗРАСТЕН]]*Общо_възрастни)</f>
        <v>72</v>
      </c>
      <c r="G16" s="77">
        <f>IFERROR(Маса_за_храна[[#This Row],[ОБЩА ЦЕНА]]/Маса_за_храна[[#This Row],[ОБЩО ПОРЦИИ]],"")</f>
        <v>0.27777777777777779</v>
      </c>
      <c r="H16" s="77">
        <f>IFERROR(Маса_за_храна[[#This Row],[ЦЕНА НА ПОРЦИЯ]]*Маса_за_храна[[#This Row],[ПОРЦИЯ ЗА ДЕТЕ]],"")</f>
        <v>0.27777777777777779</v>
      </c>
      <c r="I16" s="77">
        <f>IFERROR(Маса_за_храна[[#This Row],[ЦЕНА НА ПОРЦИЯ]]*Маса_за_храна[[#This Row],[ПОРЦИЯ ЗА ВЪЗРАСТЕН]],"")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7">
        <v>10</v>
      </c>
      <c r="D17" s="23">
        <v>1</v>
      </c>
      <c r="E17" s="23">
        <v>2</v>
      </c>
      <c r="F17" s="31">
        <f>(Маса_за_храна[[#This Row],[ПОРЦИЯ ЗА ДЕТЕ]]*Общо_деца)+(Маса_за_храна[[#This Row],[ПОРЦИЯ ЗА ВЪЗРАСТЕН]]*Общо_възрастни)</f>
        <v>72</v>
      </c>
      <c r="G17" s="77">
        <f>IFERROR(Маса_за_храна[[#This Row],[ОБЩА ЦЕНА]]/Маса_за_храна[[#This Row],[ОБЩО ПОРЦИИ]],"")</f>
        <v>0.1388888888888889</v>
      </c>
      <c r="H17" s="77">
        <f>IFERROR(Маса_за_храна[[#This Row],[ЦЕНА НА ПОРЦИЯ]]*Маса_за_храна[[#This Row],[ПОРЦИЯ ЗА ДЕТЕ]],"")</f>
        <v>0.1388888888888889</v>
      </c>
      <c r="I17" s="77">
        <f>IFERROR(Маса_за_храна[[#This Row],[ЦЕНА НА ПОРЦИЯ]]*Маса_за_храна[[#This Row],[ПОРЦИЯ ЗА ВЪЗРАСТЕН]],"")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7">
        <v>12</v>
      </c>
      <c r="D18" s="23">
        <v>1</v>
      </c>
      <c r="E18" s="23">
        <v>2</v>
      </c>
      <c r="F18" s="31">
        <f>(Маса_за_храна[[#This Row],[ПОРЦИЯ ЗА ДЕТЕ]]*Общо_деца)+(Маса_за_храна[[#This Row],[ПОРЦИЯ ЗА ВЪЗРАСТЕН]]*Общо_възрастни)</f>
        <v>72</v>
      </c>
      <c r="G18" s="77">
        <f>IFERROR(Маса_за_храна[[#This Row],[ОБЩА ЦЕНА]]/Маса_за_храна[[#This Row],[ОБЩО ПОРЦИИ]],"")</f>
        <v>0.16666666666666666</v>
      </c>
      <c r="H18" s="77">
        <f>IFERROR(Маса_за_храна[[#This Row],[ЦЕНА НА ПОРЦИЯ]]*Маса_за_храна[[#This Row],[ПОРЦИЯ ЗА ДЕТЕ]],"")</f>
        <v>0.16666666666666666</v>
      </c>
      <c r="I18" s="77">
        <f>IFERROR(Маса_за_храна[[#This Row],[ЦЕНА НА ПОРЦИЯ]]*Маса_за_храна[[#This Row],[ПОРЦИЯ ЗА ВЪЗРАСТЕН]],"")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7">
        <v>45</v>
      </c>
      <c r="D19" s="23">
        <v>2</v>
      </c>
      <c r="E19" s="23">
        <v>4</v>
      </c>
      <c r="F19" s="31">
        <f>(Маса_за_храна[[#This Row],[ПОРЦИЯ ЗА ДЕТЕ]]*Общо_деца)+(Маса_за_храна[[#This Row],[ПОРЦИЯ ЗА ВЪЗРАСТЕН]]*Общо_възрастни)</f>
        <v>144</v>
      </c>
      <c r="G19" s="77">
        <f>IFERROR(Маса_за_храна[[#This Row],[ОБЩА ЦЕНА]]/Маса_за_храна[[#This Row],[ОБЩО ПОРЦИИ]],"")</f>
        <v>0.3125</v>
      </c>
      <c r="H19" s="77">
        <f>IFERROR(Маса_за_храна[[#This Row],[ЦЕНА НА ПОРЦИЯ]]*Маса_за_храна[[#This Row],[ПОРЦИЯ ЗА ДЕТЕ]],"")</f>
        <v>0.625</v>
      </c>
      <c r="I19" s="77">
        <f>IFERROR(Маса_за_храна[[#This Row],[ЦЕНА НА ПОРЦИЯ]]*Маса_за_храна[[#This Row],[ПОРЦИЯ ЗА ВЪЗРАСТЕН]],"")</f>
        <v>1.25</v>
      </c>
      <c r="J19" s="22" t="s">
        <v>149</v>
      </c>
    </row>
    <row r="20" spans="2:10" ht="18" customHeight="1" x14ac:dyDescent="0.25">
      <c r="B20" s="26" t="s">
        <v>52</v>
      </c>
      <c r="C20" s="77">
        <v>10</v>
      </c>
      <c r="D20" s="23">
        <v>4</v>
      </c>
      <c r="E20" s="23">
        <v>6</v>
      </c>
      <c r="F20" s="31">
        <f>(Маса_за_храна[[#This Row],[ПОРЦИЯ ЗА ДЕТЕ]]*Общо_деца)+(Маса_за_храна[[#This Row],[ПОРЦИЯ ЗА ВЪЗРАСТЕН]]*Общо_възрастни)</f>
        <v>236</v>
      </c>
      <c r="G20" s="77">
        <f>IFERROR(Маса_за_храна[[#This Row],[ОБЩА ЦЕНА]]/Маса_за_храна[[#This Row],[ОБЩО ПОРЦИИ]],"")</f>
        <v>4.2372881355932202E-2</v>
      </c>
      <c r="H20" s="77">
        <f>IFERROR(Маса_за_храна[[#This Row],[ЦЕНА НА ПОРЦИЯ]]*Маса_за_храна[[#This Row],[ПОРЦИЯ ЗА ДЕТЕ]],"")</f>
        <v>0.16949152542372881</v>
      </c>
      <c r="I20" s="77">
        <f>IFERROR(Маса_за_храна[[#This Row],[ЦЕНА НА ПОРЦИЯ]]*Маса_за_храна[[#This Row],[ПОРЦИЯ ЗА ВЪЗРАСТЕН]],"")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7">
        <v>14</v>
      </c>
      <c r="D21" s="23">
        <v>4</v>
      </c>
      <c r="E21" s="23">
        <v>6</v>
      </c>
      <c r="F21" s="31">
        <f>(Маса_за_храна[[#This Row],[ПОРЦИЯ ЗА ДЕТЕ]]*Общо_деца)+(Маса_за_храна[[#This Row],[ПОРЦИЯ ЗА ВЪЗРАСТЕН]]*Общо_възрастни)</f>
        <v>236</v>
      </c>
      <c r="G21" s="77">
        <f>IFERROR(Маса_за_храна[[#This Row],[ОБЩА ЦЕНА]]/Маса_за_храна[[#This Row],[ОБЩО ПОРЦИИ]],"")</f>
        <v>5.9322033898305086E-2</v>
      </c>
      <c r="H21" s="77">
        <f>IFERROR(Маса_за_храна[[#This Row],[ЦЕНА НА ПОРЦИЯ]]*Маса_за_храна[[#This Row],[ПОРЦИЯ ЗА ДЕТЕ]],"")</f>
        <v>0.23728813559322035</v>
      </c>
      <c r="I21" s="77">
        <f>IFERROR(Маса_за_храна[[#This Row],[ЦЕНА НА ПОРЦИЯ]]*Маса_за_храна[[#This Row],[ПОРЦИЯ ЗА ВЪЗРАСТЕН]],"")</f>
        <v>0.3559322033898305</v>
      </c>
      <c r="J21" s="22" t="s">
        <v>56</v>
      </c>
    </row>
    <row r="22" spans="2:10" ht="31.5" x14ac:dyDescent="0.25">
      <c r="B22" s="26" t="s">
        <v>55</v>
      </c>
      <c r="C22" s="77">
        <v>30</v>
      </c>
      <c r="D22" s="23">
        <v>4</v>
      </c>
      <c r="E22" s="23">
        <v>10</v>
      </c>
      <c r="F22" s="31">
        <f>(Маса_за_храна[[#This Row],[ПОРЦИЯ ЗА ДЕТЕ]]*Общо_деца)+(Маса_за_храна[[#This Row],[ПОРЦИЯ ЗА ВЪЗРАСТЕН]]*Общо_възрастни)</f>
        <v>340</v>
      </c>
      <c r="G22" s="77">
        <f>IFERROR(Маса_за_храна[[#This Row],[ОБЩА ЦЕНА]]/Маса_за_храна[[#This Row],[ОБЩО ПОРЦИИ]],"")</f>
        <v>8.8235294117647065E-2</v>
      </c>
      <c r="H22" s="77">
        <f>IFERROR(Маса_за_храна[[#This Row],[ЦЕНА НА ПОРЦИЯ]]*Маса_за_храна[[#This Row],[ПОРЦИЯ ЗА ДЕТЕ]],"")</f>
        <v>0.35294117647058826</v>
      </c>
      <c r="I22" s="77">
        <f>IFERROR(Маса_за_храна[[#This Row],[ЦЕНА НА ПОРЦИЯ]]*Маса_за_храна[[#This Row],[ПОРЦИЯ ЗА ВЪЗРАСТЕН]],"")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7">
        <v>15</v>
      </c>
      <c r="D23" s="23">
        <v>5</v>
      </c>
      <c r="E23" s="23">
        <v>10</v>
      </c>
      <c r="F23" s="31">
        <f>(Маса_за_храна[[#This Row],[ПОРЦИЯ ЗА ДЕТЕ]]*Общо_деца)+(Маса_за_храна[[#This Row],[ПОРЦИЯ ЗА ВЪЗРАСТЕН]]*Общо_възрастни)</f>
        <v>360</v>
      </c>
      <c r="G23" s="77">
        <f>IFERROR(Маса_за_храна[[#This Row],[ОБЩА ЦЕНА]]/Маса_за_храна[[#This Row],[ОБЩО ПОРЦИИ]],"")</f>
        <v>4.1666666666666664E-2</v>
      </c>
      <c r="H23" s="77">
        <f>IFERROR(Маса_за_храна[[#This Row],[ЦЕНА НА ПОРЦИЯ]]*Маса_за_храна[[#This Row],[ПОРЦИЯ ЗА ДЕТЕ]],"")</f>
        <v>0.20833333333333331</v>
      </c>
      <c r="I23" s="77">
        <f>IFERROR(Маса_за_храна[[#This Row],[ЦЕНА НА ПОРЦИЯ]]*Маса_за_храна[[#This Row],[ПОРЦИЯ ЗА ВЪЗРАСТЕН]],"")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7">
        <v>25</v>
      </c>
      <c r="D24" s="23">
        <v>5</v>
      </c>
      <c r="E24" s="23">
        <v>10</v>
      </c>
      <c r="F24" s="31">
        <f>(Маса_за_храна[[#This Row],[ПОРЦИЯ ЗА ДЕТЕ]]*Общо_деца)+(Маса_за_храна[[#This Row],[ПОРЦИЯ ЗА ВЪЗРАСТЕН]]*Общо_възрастни)</f>
        <v>360</v>
      </c>
      <c r="G24" s="77">
        <f>IFERROR(Маса_за_храна[[#This Row],[ОБЩА ЦЕНА]]/Маса_за_храна[[#This Row],[ОБЩО ПОРЦИИ]],"")</f>
        <v>6.9444444444444448E-2</v>
      </c>
      <c r="H24" s="77">
        <f>IFERROR(Маса_за_храна[[#This Row],[ЦЕНА НА ПОРЦИЯ]]*Маса_за_храна[[#This Row],[ПОРЦИЯ ЗА ДЕТЕ]],"")</f>
        <v>0.34722222222222221</v>
      </c>
      <c r="I24" s="77">
        <f>IFERROR(Маса_за_храна[[#This Row],[ЦЕНА НА ПОРЦИЯ]]*Маса_за_храна[[#This Row],[ПОРЦИЯ ЗА ВЪЗРАСТЕН]],"")</f>
        <v>0.69444444444444442</v>
      </c>
      <c r="J24" s="22" t="s">
        <v>172</v>
      </c>
    </row>
    <row r="25" spans="2:10" ht="18" customHeight="1" x14ac:dyDescent="0.25">
      <c r="B25" s="69" t="s">
        <v>2</v>
      </c>
      <c r="C25" s="78">
        <f>SUBTOTAL(109,Маса_за_храна[ОБЩА ЦЕНА])</f>
        <v>475</v>
      </c>
      <c r="D25" s="70">
        <f>SUBTOTAL(109,Маса_за_храна[ПОРЦИЯ ЗА ДЕТЕ])</f>
        <v>34.5</v>
      </c>
      <c r="E25" s="70">
        <f>SUBTOTAL(109,Маса_за_храна[ПОРЦИЯ ЗА ВЪЗРАСТЕН])</f>
        <v>65.5</v>
      </c>
      <c r="F25" s="70">
        <f>SUBTOTAL(109,Маса_за_храна[ОБЩО ПОРЦИИ])</f>
        <v>2393</v>
      </c>
      <c r="G25" s="78">
        <f>SUBTOTAL(109,Маса_за_храна[ЦЕНА НА ПОРЦИЯ])</f>
        <v>6.915706603622084</v>
      </c>
      <c r="H25" s="78">
        <f>SUBTOTAL(109,Маса_за_храна[ЦЕНА НА ДЕТЕ])</f>
        <v>7.2528841906569532</v>
      </c>
      <c r="I25" s="78">
        <f>SUBTOTAL(109,Маса_за_храна[ЦЕНА НА ВЪЗРАСТЕН])</f>
        <v>12.690089084110037</v>
      </c>
      <c r="J25" s="69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1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1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1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1">
        <v>25</v>
      </c>
      <c r="D10" s="23"/>
      <c r="E10" s="26"/>
    </row>
    <row r="11" spans="1:6" ht="18" customHeight="1" x14ac:dyDescent="0.25">
      <c r="B11" s="26" t="s">
        <v>31</v>
      </c>
      <c r="C11" s="71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1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1">
        <v>25</v>
      </c>
      <c r="D13" s="23"/>
      <c r="E13" s="26" t="s">
        <v>19</v>
      </c>
    </row>
    <row r="14" spans="1:6" ht="18" customHeight="1" x14ac:dyDescent="0.25">
      <c r="B14" s="69" t="s">
        <v>2</v>
      </c>
      <c r="C14" s="72">
        <f>SUBTOTAL(109,Бюджет_маса1[Цена])</f>
        <v>400</v>
      </c>
      <c r="D14" s="70"/>
      <c r="E14" s="69"/>
    </row>
    <row r="15" spans="1:6" ht="18" customHeight="1" x14ac:dyDescent="0.25">
      <c r="B15" s="88"/>
      <c r="C15" s="88"/>
      <c r="D15" s="88"/>
      <c r="E15" s="88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1">
        <v>25</v>
      </c>
      <c r="D18" s="23"/>
      <c r="E18" s="26"/>
    </row>
    <row r="19" spans="2:5" ht="18" customHeight="1" x14ac:dyDescent="0.25">
      <c r="B19" s="26" t="s">
        <v>33</v>
      </c>
      <c r="C19" s="71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1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1">
        <v>0</v>
      </c>
      <c r="D21" s="23"/>
      <c r="E21" s="26" t="s">
        <v>26</v>
      </c>
    </row>
    <row r="22" spans="2:5" ht="18" customHeight="1" x14ac:dyDescent="0.25">
      <c r="B22" s="69" t="s">
        <v>2</v>
      </c>
      <c r="C22" s="72">
        <f>SUBTOTAL(109,Бюджет_маса2[Цена])</f>
        <v>175</v>
      </c>
      <c r="D22" s="70"/>
      <c r="E22" s="69"/>
    </row>
    <row r="23" spans="2:5" ht="18" customHeight="1" x14ac:dyDescent="0.25">
      <c r="B23" s="88"/>
      <c r="C23" s="88"/>
      <c r="D23" s="88"/>
      <c r="E23" s="88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1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1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1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1">
        <v>50</v>
      </c>
      <c r="D29" s="23"/>
      <c r="E29" s="26"/>
    </row>
    <row r="30" spans="2:5" ht="18" customHeight="1" x14ac:dyDescent="0.25">
      <c r="B30" s="69" t="s">
        <v>2</v>
      </c>
      <c r="C30" s="72">
        <f>SUBTOTAL(109,Бюджет_маса3[Цена])</f>
        <v>285</v>
      </c>
      <c r="D30" s="70"/>
      <c r="E30" s="69"/>
    </row>
  </sheetData>
  <mergeCells count="2">
    <mergeCell ref="B23:E23"/>
    <mergeCell ref="B15:E15"/>
  </mergeCells>
  <dataValidations count="1">
    <dataValidation type="list" allowBlank="1" sqref="D7:D13 D18:D21 D26:D29">
      <formula1>"Да,Не"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11.125" style="4" customWidth="1"/>
    <col min="35" max="16384" width="9.25" style="4"/>
  </cols>
  <sheetData>
    <row r="1" spans="1:35" ht="57" customHeight="1" x14ac:dyDescent="0.2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89" t="s">
        <v>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0"/>
      <c r="T36" s="90" t="str">
        <f>" Общо потвърдени гости: "&amp;Потвърдили_гости</f>
        <v xml:space="preserve"> Общо потвърдени гости: 46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ROUNDUP(Потвърдили_гости/6,0)&amp;" кръгли маси 1,35 м (6 места)"</f>
        <v>8 кръгли маси 1,35 м (6 места)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ROUNDUP(Потвърдили_гости/8,0) &amp;" кръгли маси 1,50 м (8 места)"</f>
        <v>6 кръгли маси 1,50 м (8 места)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ROUNDUP(Потвърдили_гости/10,0)&amp;" кръгли маси 1,80 м (10 места)"</f>
        <v>5 кръгли маси 1,80 м (10 места)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ROUNDUP(Потвърдили_гости/6,0)&amp; " четириъгълни маси 0,75 м x 1,80 м (6 места)"</f>
        <v>8 четириъгълни маси 0,75 м x 1,80 м (6 места)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ROUNDUP(Потвърдили_гости/8,0)&amp;" четириъгълни маси 0,75 м x 2,45 м (8 места)"</f>
        <v>6 четириъгълни маси 0,75 м x 2,45 м (8 места)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8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854868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>Complete</EditorialStatus>
    <Markets xmlns="4fc403f3-6638-4b0f-a325-695180172705"/>
    <OriginAsset xmlns="4fc403f3-6638-4b0f-a325-695180172705" xsi:nil="true"/>
    <AssetStart xmlns="4fc403f3-6638-4b0f-a325-695180172705">2012-08-30T21:29:00+00:00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236336</Value>
    </PublishStatusLookup>
    <APAuthor xmlns="4fc403f3-6638-4b0f-a325-695180172705">
      <UserInfo>
        <DisplayName>REDMOND\matthos</DisplayName>
        <AccountId>59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>TP</AssetType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true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TP103427563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Props1.xml><?xml version="1.0" encoding="utf-8"?>
<ds:datastoreItem xmlns:ds="http://schemas.openxmlformats.org/officeDocument/2006/customXml" ds:itemID="{CBEEEB0C-176E-4D9B-B72A-8D8AB500227C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7</vt:i4>
      </vt:variant>
    </vt:vector>
  </HeadingPairs>
  <TitlesOfParts>
    <vt:vector size="12" baseType="lpstr">
      <vt:lpstr>Общ преглед на партито</vt:lpstr>
      <vt:lpstr>Списък на гостите</vt:lpstr>
      <vt:lpstr>Храна и напитки</vt:lpstr>
      <vt:lpstr>Други основни неща</vt:lpstr>
      <vt:lpstr>Схема на сядане по масите</vt:lpstr>
      <vt:lpstr>Заглавка_таблица1</vt:lpstr>
      <vt:lpstr>Заглавка_таблица2</vt:lpstr>
      <vt:lpstr>Заглавка_таблица3</vt:lpstr>
      <vt:lpstr>'Схема на сядане по масите'!Област_печат</vt:lpstr>
      <vt:lpstr>Общо_възрастни</vt:lpstr>
      <vt:lpstr>Общо_деца</vt:lpstr>
      <vt:lpstr>Потвърдили_гости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2013-01-09T16:30:42Z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