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2EF47B2-582C-472F-86CE-6560F42A2BEB}" xr6:coauthVersionLast="43" xr6:coauthVersionMax="43" xr10:uidLastSave="{00000000-0000-0000-0000-000000000000}"/>
  <bookViews>
    <workbookView xWindow="-120" yWindow="-120" windowWidth="28860" windowHeight="16125" tabRatio="714" xr2:uid="{00000000-000D-0000-FFFF-FFFF00000000}"/>
  </bookViews>
  <sheets>
    <sheet name="Постъпления в брой" sheetId="7" r:id="rId1"/>
    <sheet name="Изплатени суми" sheetId="5" r:id="rId2"/>
    <sheet name="Изплатени суми (които не са П&amp;З" sheetId="6" r:id="rId3"/>
  </sheets>
  <definedNames>
    <definedName name="FiscalYearStartDate" localSheetId="1">'Изплатени суми'!$B$4</definedName>
    <definedName name="FiscalYearStartDate" localSheetId="2">'Изплатени суми (които не са П&amp;З'!$B$4</definedName>
    <definedName name="FiscalYearStartDate" localSheetId="0">'Постъпления в брой'!$B$4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7" l="1"/>
  <c r="B4" i="7" l="1"/>
  <c r="P3" i="7" s="1"/>
  <c r="E12" i="6"/>
  <c r="F12" i="6"/>
  <c r="G12" i="6"/>
  <c r="H12" i="6"/>
  <c r="I12" i="6"/>
  <c r="J12" i="6"/>
  <c r="K12" i="6"/>
  <c r="L12" i="6"/>
  <c r="M12" i="6"/>
  <c r="N12" i="6"/>
  <c r="O12" i="6"/>
  <c r="P12" i="6"/>
  <c r="D12" i="6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R10" i="7"/>
  <c r="R9" i="7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D14" i="7" l="1"/>
  <c r="R12" i="6"/>
  <c r="R11" i="7"/>
  <c r="B4" i="6"/>
  <c r="B4" i="5"/>
  <c r="K3" i="7"/>
  <c r="L3" i="7"/>
  <c r="E3" i="7"/>
  <c r="I3" i="7"/>
  <c r="M3" i="7"/>
  <c r="G3" i="7"/>
  <c r="H3" i="7"/>
  <c r="F3" i="7"/>
  <c r="J3" i="7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N3" i="7"/>
  <c r="O3" i="7"/>
  <c r="R11" i="6"/>
  <c r="E6" i="7"/>
  <c r="E12" i="7" s="1"/>
  <c r="E14" i="7" s="1"/>
  <c r="R27" i="5"/>
  <c r="P3" i="6" l="1"/>
  <c r="N3" i="6"/>
  <c r="J3" i="6"/>
  <c r="F3" i="6"/>
  <c r="H3" i="6"/>
  <c r="K3" i="6"/>
  <c r="G3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M3" i="6"/>
  <c r="I3" i="6"/>
  <c r="E3" i="6"/>
  <c r="L3" i="6"/>
  <c r="O3" i="6"/>
  <c r="O3" i="5"/>
  <c r="K3" i="5"/>
  <c r="G3" i="5"/>
  <c r="N3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M3" i="5"/>
  <c r="I3" i="5"/>
  <c r="E3" i="5"/>
  <c r="P3" i="5"/>
  <c r="L3" i="5"/>
  <c r="H3" i="5"/>
  <c r="J3" i="5"/>
  <c r="F3" i="5"/>
  <c r="F6" i="7"/>
  <c r="F12" i="7" s="1"/>
  <c r="F14" i="7" l="1"/>
  <c r="G6" i="7" s="1"/>
  <c r="G12" i="7" s="1"/>
  <c r="G14" i="7" s="1"/>
  <c r="H6" i="7" s="1"/>
  <c r="H12" i="7" s="1"/>
  <c r="H14" i="7" s="1"/>
  <c r="I6" i="7" l="1"/>
  <c r="I12" i="7" s="1"/>
  <c r="I14" i="7" s="1"/>
  <c r="J6" i="7" l="1"/>
  <c r="J12" i="7" s="1"/>
  <c r="J14" i="7" s="1"/>
  <c r="K6" i="7" l="1"/>
  <c r="K12" i="7" s="1"/>
  <c r="K14" i="7" s="1"/>
  <c r="L6" i="7" l="1"/>
  <c r="L12" i="7" s="1"/>
  <c r="L14" i="7" s="1"/>
  <c r="M6" i="7" l="1"/>
  <c r="M12" i="7" s="1"/>
  <c r="M14" i="7" s="1"/>
  <c r="N6" i="7" l="1"/>
  <c r="N12" i="7" s="1"/>
  <c r="N14" i="7" s="1"/>
  <c r="O6" i="7" l="1"/>
  <c r="O12" i="7" s="1"/>
  <c r="O14" i="7" s="1"/>
  <c r="P6" i="7" l="1"/>
  <c r="R6" i="7" l="1"/>
  <c r="R12" i="7" s="1"/>
  <c r="R14" i="7" s="1"/>
  <c r="P12" i="7"/>
  <c r="P14" i="7" s="1"/>
</calcChain>
</file>

<file path=xl/sharedStrings.xml><?xml version="1.0" encoding="utf-8"?>
<sst xmlns="http://schemas.openxmlformats.org/spreadsheetml/2006/main" count="57" uniqueCount="41">
  <si>
    <t>Финансовата година започва на:</t>
  </si>
  <si>
    <t>Наличност в брой (начало на месеца)</t>
  </si>
  <si>
    <t>Постъпления в брой</t>
  </si>
  <si>
    <t>Продажби в брой</t>
  </si>
  <si>
    <t>Вземания от кредиторски сметки</t>
  </si>
  <si>
    <t>Заем/други постъпления в брой</t>
  </si>
  <si>
    <t>Общо</t>
  </si>
  <si>
    <t>Общо налични парични средства (преди теглене)</t>
  </si>
  <si>
    <t>Парична позиция (в края на месеца)</t>
  </si>
  <si>
    <t>(Преди) Начало</t>
  </si>
  <si>
    <t>Ч. EST</t>
  </si>
  <si>
    <t xml:space="preserve"> Елемент EST</t>
  </si>
  <si>
    <t>Изплатени суми</t>
  </si>
  <si>
    <t>Покупки (стоки)</t>
  </si>
  <si>
    <t>Покупки (посочете)</t>
  </si>
  <si>
    <t>Брутни заплати (точно изтегляне)</t>
  </si>
  <si>
    <t>Разходи за заплати (данъци и т.н.)</t>
  </si>
  <si>
    <t>Външни услуги</t>
  </si>
  <si>
    <t>Консумативи (за офиса и оперативни)</t>
  </si>
  <si>
    <t>Поддръжка и ремонти</t>
  </si>
  <si>
    <t>Реклама</t>
  </si>
  <si>
    <t>Кола, доставки и пътувания</t>
  </si>
  <si>
    <t>Счетоводни и правни</t>
  </si>
  <si>
    <t>Наем</t>
  </si>
  <si>
    <t>Телефон</t>
  </si>
  <si>
    <t>Комунални услуги</t>
  </si>
  <si>
    <t>Застраховка</t>
  </si>
  <si>
    <t>Данъци (недвижими имоти и др.)</t>
  </si>
  <si>
    <t>Лихва</t>
  </si>
  <si>
    <t>Други разходи (посочете)</t>
  </si>
  <si>
    <t>Други (посочете)</t>
  </si>
  <si>
    <t>Разни</t>
  </si>
  <si>
    <t>Елемент EST</t>
  </si>
  <si>
    <t>Изплатени суми (които не са П&amp;З)</t>
  </si>
  <si>
    <t>Плащане по главница заем</t>
  </si>
  <si>
    <t>Капиталови покупки (посочете)</t>
  </si>
  <si>
    <t>Други разходи за стартиране</t>
  </si>
  <si>
    <t>Резервиране и/или набиране</t>
  </si>
  <si>
    <t>Теглене от собственик</t>
  </si>
  <si>
    <t>Общо изплатени суми в брой</t>
  </si>
  <si>
    <r>
      <rPr>
        <b/>
        <sz val="28"/>
        <color theme="1" tint="0.14996795556505021"/>
        <rFont val="Calibri"/>
        <family val="2"/>
        <charset val="204"/>
        <scheme val="major"/>
      </rPr>
      <t>Изложение</t>
    </r>
    <r>
      <rPr>
        <b/>
        <sz val="28"/>
        <color theme="4"/>
        <rFont val="Calibri"/>
        <family val="2"/>
        <scheme val="major"/>
      </rPr>
      <t xml:space="preserve"> </t>
    </r>
    <r>
      <rPr>
        <b/>
        <sz val="28"/>
        <color theme="4"/>
        <rFont val="Calibri"/>
        <family val="2"/>
        <charset val="204"/>
        <scheme val="major"/>
      </rPr>
      <t>на паричен поток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</si>
</sst>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mmm"/>
    <numFmt numFmtId="168" formatCode="dd"/>
    <numFmt numFmtId="169" formatCode="#,##0_ ;[Red]\-#,##0\ "/>
  </numFmts>
  <fonts count="21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8"/>
      <color theme="1" tint="0.14996795556505021"/>
      <name val="Calibri"/>
      <family val="2"/>
      <charset val="204"/>
      <scheme val="major"/>
    </font>
    <font>
      <b/>
      <sz val="28"/>
      <color theme="4"/>
      <name val="Calibri"/>
      <family val="2"/>
      <charset val="204"/>
      <scheme val="maj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4" tint="-0.24994659260841701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ck">
        <color theme="4"/>
      </bottom>
      <diagonal/>
    </border>
    <border>
      <left/>
      <right style="dotted">
        <color theme="1" tint="0.34998626667073579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/>
      <top style="double">
        <color theme="1" tint="0.14996795556505021"/>
      </top>
      <bottom/>
      <diagonal/>
    </border>
  </borders>
  <cellStyleXfs count="14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3" fillId="3" borderId="7" applyFont="0" applyAlignment="0">
      <alignment vertical="center"/>
    </xf>
    <xf numFmtId="167" fontId="7" fillId="0" borderId="8">
      <alignment horizontal="right" vertical="center" wrapText="1" indent="1"/>
    </xf>
    <xf numFmtId="169" fontId="13" fillId="0" borderId="0" applyFill="0" applyBorder="0" applyAlignment="0" applyProtection="0"/>
    <xf numFmtId="165" fontId="13" fillId="0" borderId="0" applyFill="0" applyBorder="0" applyAlignment="0" applyProtection="0"/>
    <xf numFmtId="166" fontId="13" fillId="0" borderId="0" applyFill="0" applyBorder="0" applyAlignment="0" applyProtection="0"/>
    <xf numFmtId="164" fontId="13" fillId="0" borderId="0" applyFill="0" applyBorder="0" applyAlignment="0" applyProtection="0"/>
    <xf numFmtId="9" fontId="13" fillId="0" borderId="0" applyFill="0" applyBorder="0" applyAlignment="0" applyProtection="0"/>
    <xf numFmtId="0" fontId="13" fillId="4" borderId="9" applyNumberFormat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8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0" xfId="0" applyFill="1">
      <alignment vertical="center" wrapText="1"/>
    </xf>
    <xf numFmtId="0" fontId="0" fillId="2" borderId="2" xfId="0" applyFill="1" applyBorder="1">
      <alignment vertical="center" wrapText="1"/>
    </xf>
    <xf numFmtId="0" fontId="0" fillId="2" borderId="4" xfId="0" applyFill="1" applyBorder="1">
      <alignment vertical="center" wrapText="1"/>
    </xf>
    <xf numFmtId="0" fontId="0" fillId="2" borderId="3" xfId="0" applyFill="1" applyBorder="1">
      <alignment vertical="center" wrapText="1"/>
    </xf>
    <xf numFmtId="167" fontId="7" fillId="0" borderId="8" xfId="6">
      <alignment horizontal="right" vertical="center" wrapText="1" indent="1"/>
    </xf>
    <xf numFmtId="0" fontId="11" fillId="0" borderId="0" xfId="2" applyFont="1"/>
    <xf numFmtId="0" fontId="0" fillId="2" borderId="6" xfId="0" applyNumberFormat="1" applyFill="1" applyBorder="1">
      <alignment vertical="center" wrapText="1"/>
    </xf>
    <xf numFmtId="0" fontId="0" fillId="2" borderId="4" xfId="0" applyNumberFormat="1" applyFill="1" applyBorder="1">
      <alignment vertical="center" wrapText="1"/>
    </xf>
    <xf numFmtId="0" fontId="0" fillId="2" borderId="4" xfId="0" applyNumberForma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0" xfId="0" applyNumberFormat="1" applyFill="1">
      <alignment vertical="center" wrapText="1"/>
    </xf>
    <xf numFmtId="0" fontId="0" fillId="0" borderId="0" xfId="0" applyNumberFormat="1">
      <alignment vertical="center" wrapText="1"/>
    </xf>
    <xf numFmtId="0" fontId="12" fillId="2" borderId="4" xfId="0" applyNumberFormat="1" applyFont="1" applyFill="1" applyBorder="1">
      <alignment vertical="center" wrapText="1"/>
    </xf>
    <xf numFmtId="14" fontId="16" fillId="0" borderId="0" xfId="0" applyNumberFormat="1" applyFont="1" applyBorder="1" applyAlignment="1">
      <alignment horizontal="left" vertical="center" indent="1"/>
    </xf>
    <xf numFmtId="0" fontId="0" fillId="0" borderId="0" xfId="0" applyFont="1">
      <alignment vertical="center" wrapText="1"/>
    </xf>
    <xf numFmtId="0" fontId="0" fillId="0" borderId="0" xfId="0" applyFont="1" applyFill="1" applyBorder="1">
      <alignment vertical="center" wrapText="1"/>
    </xf>
    <xf numFmtId="0" fontId="16" fillId="2" borderId="4" xfId="0" applyNumberFormat="1" applyFont="1" applyFill="1" applyBorder="1" applyAlignment="1">
      <alignment horizontal="right" wrapText="1" indent="1"/>
    </xf>
    <xf numFmtId="168" fontId="16" fillId="0" borderId="11" xfId="0" applyNumberFormat="1" applyFont="1" applyFill="1" applyBorder="1" applyAlignment="1">
      <alignment horizontal="right" wrapText="1" indent="1"/>
    </xf>
    <xf numFmtId="0" fontId="6" fillId="2" borderId="5" xfId="0" applyNumberFormat="1" applyFont="1" applyFill="1" applyBorder="1" applyAlignment="1">
      <alignment horizontal="right" vertical="center" wrapText="1" indent="1"/>
    </xf>
    <xf numFmtId="0" fontId="14" fillId="2" borderId="4" xfId="7" applyNumberFormat="1" applyFont="1" applyFill="1" applyBorder="1" applyAlignment="1">
      <alignment horizontal="right"/>
    </xf>
    <xf numFmtId="0" fontId="2" fillId="0" borderId="10" xfId="0" applyFont="1" applyFill="1" applyBorder="1">
      <alignment vertical="center" wrapText="1"/>
    </xf>
    <xf numFmtId="0" fontId="17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0" fontId="0" fillId="0" borderId="10" xfId="0" applyBorder="1">
      <alignment vertical="center" wrapText="1"/>
    </xf>
    <xf numFmtId="0" fontId="8" fillId="0" borderId="0" xfId="2" applyAlignment="1"/>
    <xf numFmtId="0" fontId="0" fillId="0" borderId="0" xfId="0" applyAlignment="1">
      <alignment wrapText="1"/>
    </xf>
    <xf numFmtId="0" fontId="0" fillId="2" borderId="4" xfId="0" applyNumberFormat="1" applyFill="1" applyBorder="1" applyAlignment="1">
      <alignment wrapText="1"/>
    </xf>
    <xf numFmtId="0" fontId="16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Fill="1" applyBorder="1" applyAlignment="1">
      <alignment horizontal="right" wrapText="1" indent="1"/>
    </xf>
    <xf numFmtId="0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8" fillId="3" borderId="12" xfId="2" applyNumberFormat="1" applyFill="1" applyBorder="1" applyAlignment="1">
      <alignment horizontal="left" vertical="center"/>
    </xf>
    <xf numFmtId="0" fontId="12" fillId="0" borderId="4" xfId="0" applyNumberFormat="1" applyFont="1" applyFill="1" applyBorder="1">
      <alignment vertical="center" wrapText="1"/>
    </xf>
    <xf numFmtId="0" fontId="8" fillId="0" borderId="12" xfId="2" applyNumberFormat="1" applyFont="1" applyFill="1" applyBorder="1" applyAlignment="1">
      <alignment horizontal="left" vertical="center"/>
    </xf>
    <xf numFmtId="0" fontId="17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indent="1"/>
    </xf>
    <xf numFmtId="169" fontId="17" fillId="0" borderId="10" xfId="7" applyNumberFormat="1" applyFont="1" applyFill="1" applyBorder="1" applyAlignment="1">
      <alignment horizontal="right" vertical="center"/>
    </xf>
    <xf numFmtId="169" fontId="17" fillId="0" borderId="0" xfId="0" applyNumberFormat="1" applyFont="1" applyAlignment="1">
      <alignment horizontal="right" vertical="center"/>
    </xf>
    <xf numFmtId="169" fontId="16" fillId="3" borderId="10" xfId="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169" fontId="17" fillId="0" borderId="0" xfId="0" applyNumberFormat="1" applyFont="1" applyAlignment="1">
      <alignment vertical="center"/>
    </xf>
    <xf numFmtId="0" fontId="16" fillId="0" borderId="8" xfId="0" applyNumberFormat="1" applyFont="1" applyFill="1" applyBorder="1" applyAlignment="1">
      <alignment horizontal="right" wrapText="1" indent="1"/>
    </xf>
    <xf numFmtId="0" fontId="16" fillId="0" borderId="11" xfId="0" applyNumberFormat="1" applyFont="1" applyFill="1" applyBorder="1" applyAlignment="1">
      <alignment horizontal="right" wrapText="1" indent="1"/>
    </xf>
    <xf numFmtId="0" fontId="4" fillId="0" borderId="8" xfId="0" applyNumberFormat="1" applyFont="1" applyFill="1" applyBorder="1" applyAlignment="1">
      <alignment horizontal="right" vertical="center" wrapText="1" indent="1"/>
    </xf>
    <xf numFmtId="169" fontId="17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169" fontId="17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horizontal="right" vertical="center"/>
    </xf>
    <xf numFmtId="0" fontId="19" fillId="0" borderId="1" xfId="1" applyFont="1" applyBorder="1"/>
    <xf numFmtId="0" fontId="5" fillId="0" borderId="1" xfId="1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4">
    <cellStyle name="Бележка" xfId="12" builtinId="10" customBuiltin="1"/>
    <cellStyle name="Валута" xfId="9" builtinId="4" customBuiltin="1"/>
    <cellStyle name="Валута [0]" xfId="10" builtinId="7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петая" xfId="7" builtinId="3" customBuiltin="1"/>
    <cellStyle name="Запетая [0]" xfId="8" builtinId="6" customBuiltin="1"/>
    <cellStyle name="Месец" xfId="6" xr:uid="{00000000-0005-0000-0000-000008000000}"/>
    <cellStyle name="Нормален" xfId="0" builtinId="0" customBuiltin="1"/>
    <cellStyle name="Общо" xfId="5" xr:uid="{00000000-0005-0000-0000-00000D000000}"/>
    <cellStyle name="Обяснителен текст" xfId="13" builtinId="53" customBuiltin="1"/>
    <cellStyle name="Процент" xfId="11" builtinId="5" customBuiltin="1"/>
  </cellStyles>
  <dxfs count="122"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numFmt numFmtId="169" formatCode="#,##0_ ;[Red]\-#,##0\ "/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Постъпления в брой" pivot="0" count="7" xr9:uid="{00000000-0011-0000-FFFF-FFFF00000000}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CashReceipts" displayName="CashReceipts" ref="B8:S11" headerRowCount="0" totalsRowCount="1">
  <tableColumns count="18">
    <tableColumn id="1" xr3:uid="{00000000-0010-0000-0000-000001000000}" name="Артикули" totalsRowLabel="Общо" headerRowDxfId="3" dataDxfId="114" totalsRowDxfId="61"/>
    <tableColumn id="17" xr3:uid="{00000000-0010-0000-0000-000011000000}" name="Колона2" headerRowDxfId="4" dataDxfId="113" totalsRowDxfId="60"/>
    <tableColumn id="2" xr3:uid="{00000000-0010-0000-0000-000002000000}" name="Период 0" totalsRowFunction="sum" dataDxfId="112" totalsRowDxfId="59"/>
    <tableColumn id="3" xr3:uid="{00000000-0010-0000-0000-000003000000}" name="Период 1" totalsRowFunction="sum" dataDxfId="111" totalsRowDxfId="58"/>
    <tableColumn id="4" xr3:uid="{00000000-0010-0000-0000-000004000000}" name="Период 2" totalsRowFunction="sum" dataDxfId="110" totalsRowDxfId="57"/>
    <tableColumn id="5" xr3:uid="{00000000-0010-0000-0000-000005000000}" name="Период 3" totalsRowFunction="sum" dataDxfId="109" totalsRowDxfId="56"/>
    <tableColumn id="6" xr3:uid="{00000000-0010-0000-0000-000006000000}" name="Период 4" totalsRowFunction="sum" dataDxfId="108" totalsRowDxfId="55"/>
    <tableColumn id="7" xr3:uid="{00000000-0010-0000-0000-000007000000}" name="Период 5" totalsRowFunction="sum" dataDxfId="107" totalsRowDxfId="54"/>
    <tableColumn id="8" xr3:uid="{00000000-0010-0000-0000-000008000000}" name="Период 6" totalsRowFunction="sum" dataDxfId="106" totalsRowDxfId="53"/>
    <tableColumn id="9" xr3:uid="{00000000-0010-0000-0000-000009000000}" name="Период 7" totalsRowFunction="sum" dataDxfId="105" totalsRowDxfId="52"/>
    <tableColumn id="10" xr3:uid="{00000000-0010-0000-0000-00000A000000}" name="Период 8" totalsRowFunction="sum" dataDxfId="104" totalsRowDxfId="51"/>
    <tableColumn id="11" xr3:uid="{00000000-0010-0000-0000-00000B000000}" name="Период 9" totalsRowFunction="sum" dataDxfId="103" totalsRowDxfId="50"/>
    <tableColumn id="12" xr3:uid="{00000000-0010-0000-0000-00000C000000}" name="Период 10" totalsRowFunction="sum" dataDxfId="102" totalsRowDxfId="49"/>
    <tableColumn id="13" xr3:uid="{00000000-0010-0000-0000-00000D000000}" name="Период 11" totalsRowFunction="sum" dataDxfId="101" totalsRowDxfId="48"/>
    <tableColumn id="14" xr3:uid="{00000000-0010-0000-0000-00000E000000}" name="Период 12" totalsRowFunction="sum" dataDxfId="100" totalsRowDxfId="47"/>
    <tableColumn id="18" xr3:uid="{00000000-0010-0000-0000-000012000000}" name="Колона3" dataDxfId="99" totalsRowDxfId="46"/>
    <tableColumn id="15" xr3:uid="{00000000-0010-0000-0000-00000F000000}" name="Общо" totalsRowFunction="sum" dataDxfId="98" totalsRowDxfId="45">
      <calculatedColumnFormula>SUM(CashReceipts[[#This Row],[Период 0]:[Период 12]])</calculatedColumnFormula>
    </tableColumn>
    <tableColumn id="16" xr3:uid="{00000000-0010-0000-0000-000010000000}" name="Колона1"/>
  </tableColumns>
  <tableStyleInfo name="Постъпления в брой" showFirstColumn="1" showLastColumn="1" showRowStripes="0" showColumnStripes="0"/>
  <extLst>
    <ext xmlns:x14="http://schemas.microsoft.com/office/spreadsheetml/2009/9/main" uri="{504A1905-F514-4f6f-8877-14C23A59335A}">
      <x14:table altTextSummary="Постъпления в брой за 12 месеца, започвайки от първия месец на финансовата година, както и изчислена обща сум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CashPaidOut" displayName="CashPaidOut" ref="B6:S27" headerRowCount="0" totalsRowCount="1">
  <tableColumns count="18">
    <tableColumn id="1" xr3:uid="{00000000-0010-0000-0100-000001000000}" name="Items" totalsRowLabel="Общо" headerRowDxfId="5" dataDxfId="97" totalsRowDxfId="44"/>
    <tableColumn id="17" xr3:uid="{00000000-0010-0000-0100-000011000000}" name="Колона2" headerRowDxfId="6" dataDxfId="96" totalsRowDxfId="43"/>
    <tableColumn id="2" xr3:uid="{00000000-0010-0000-0100-000002000000}" name="Период 0" totalsRowFunction="sum" dataDxfId="95" totalsRowDxfId="42"/>
    <tableColumn id="3" xr3:uid="{00000000-0010-0000-0100-000003000000}" name="Период 1" totalsRowFunction="sum" dataDxfId="94" totalsRowDxfId="41"/>
    <tableColumn id="4" xr3:uid="{00000000-0010-0000-0100-000004000000}" name="Период 2" totalsRowFunction="sum" dataDxfId="93" totalsRowDxfId="40"/>
    <tableColumn id="5" xr3:uid="{00000000-0010-0000-0100-000005000000}" name="Период 3" totalsRowFunction="sum" dataDxfId="92" totalsRowDxfId="39"/>
    <tableColumn id="6" xr3:uid="{00000000-0010-0000-0100-000006000000}" name="Период 4" totalsRowFunction="sum" dataDxfId="91" totalsRowDxfId="38"/>
    <tableColumn id="7" xr3:uid="{00000000-0010-0000-0100-000007000000}" name="Период 5" totalsRowFunction="sum" dataDxfId="90" totalsRowDxfId="37"/>
    <tableColumn id="8" xr3:uid="{00000000-0010-0000-0100-000008000000}" name="Период 6" totalsRowFunction="sum" dataDxfId="89" totalsRowDxfId="36"/>
    <tableColumn id="9" xr3:uid="{00000000-0010-0000-0100-000009000000}" name="Период 7" totalsRowFunction="sum" dataDxfId="88" totalsRowDxfId="35"/>
    <tableColumn id="10" xr3:uid="{00000000-0010-0000-0100-00000A000000}" name="Период 8" totalsRowFunction="sum" dataDxfId="87" totalsRowDxfId="34"/>
    <tableColumn id="11" xr3:uid="{00000000-0010-0000-0100-00000B000000}" name="Период 9" totalsRowFunction="sum" dataDxfId="86" totalsRowDxfId="33"/>
    <tableColumn id="12" xr3:uid="{00000000-0010-0000-0100-00000C000000}" name="Период 10" totalsRowFunction="sum" dataDxfId="85" totalsRowDxfId="32"/>
    <tableColumn id="13" xr3:uid="{00000000-0010-0000-0100-00000D000000}" name="Период 11" totalsRowFunction="sum" dataDxfId="84" totalsRowDxfId="31"/>
    <tableColumn id="14" xr3:uid="{00000000-0010-0000-0100-00000E000000}" name="Период 12" totalsRowFunction="sum" dataDxfId="83" totalsRowDxfId="30"/>
    <tableColumn id="18" xr3:uid="{00000000-0010-0000-0100-000012000000}" name="Колона3" dataDxfId="82" totalsRowDxfId="29"/>
    <tableColumn id="15" xr3:uid="{00000000-0010-0000-0100-00000F000000}" name="Общо" totalsRowFunction="sum" dataDxfId="81" totalsRowDxfId="28">
      <calculatedColumnFormula>SUM(CashPaidOut[[#This Row],[Период 0]:[Период 12]])</calculatedColumnFormula>
    </tableColumn>
    <tableColumn id="16" xr3:uid="{00000000-0010-0000-0100-000010000000}" name="Колона1" dataDxfId="80" totalsRowDxfId="27"/>
  </tableColumns>
  <tableStyleInfo name="Постъпления в брой" showFirstColumn="1" showLastColumn="1" showRowStripes="0" showColumnStripes="0"/>
  <extLst>
    <ext xmlns:x14="http://schemas.microsoft.com/office/spreadsheetml/2009/9/main" uri="{504A1905-F514-4f6f-8877-14C23A59335A}">
      <x14:table altTextSummary="Плащания в брой за 12 месеца, започващи с първия месец на фискалната година, заедно с изчислена обща сум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CashPaid" displayName="CashPaid" ref="B6:S11" headerRowCount="0" totalsRowCount="1">
  <tableColumns count="18">
    <tableColumn id="1" xr3:uid="{00000000-0010-0000-0200-000001000000}" name="Items" totalsRowLabel="Общо" headerRowDxfId="7" dataDxfId="79" totalsRowDxfId="26"/>
    <tableColumn id="17" xr3:uid="{00000000-0010-0000-0200-000011000000}" name="Колона2" headerRowDxfId="8" dataDxfId="78" totalsRowDxfId="25"/>
    <tableColumn id="2" xr3:uid="{00000000-0010-0000-0200-000002000000}" name="Период 0" totalsRowFunction="sum" dataDxfId="77" totalsRowDxfId="24"/>
    <tableColumn id="3" xr3:uid="{00000000-0010-0000-0200-000003000000}" name="Период 1" totalsRowFunction="sum" dataDxfId="76" totalsRowDxfId="23"/>
    <tableColumn id="4" xr3:uid="{00000000-0010-0000-0200-000004000000}" name="Период 2" totalsRowFunction="sum" dataDxfId="75" totalsRowDxfId="22"/>
    <tableColumn id="5" xr3:uid="{00000000-0010-0000-0200-000005000000}" name="Период 3" totalsRowFunction="sum" dataDxfId="74" totalsRowDxfId="21"/>
    <tableColumn id="6" xr3:uid="{00000000-0010-0000-0200-000006000000}" name="Период 4" totalsRowFunction="sum" dataDxfId="73" totalsRowDxfId="20"/>
    <tableColumn id="7" xr3:uid="{00000000-0010-0000-0200-000007000000}" name="Период 5" totalsRowFunction="sum" dataDxfId="72" totalsRowDxfId="19"/>
    <tableColumn id="8" xr3:uid="{00000000-0010-0000-0200-000008000000}" name="Период 6" totalsRowFunction="sum" dataDxfId="71" totalsRowDxfId="18"/>
    <tableColumn id="9" xr3:uid="{00000000-0010-0000-0200-000009000000}" name="Период 7" totalsRowFunction="sum" dataDxfId="70" totalsRowDxfId="17"/>
    <tableColumn id="10" xr3:uid="{00000000-0010-0000-0200-00000A000000}" name="Период 8" totalsRowFunction="sum" dataDxfId="69" totalsRowDxfId="16"/>
    <tableColumn id="11" xr3:uid="{00000000-0010-0000-0200-00000B000000}" name="Период 9" totalsRowFunction="sum" dataDxfId="68" totalsRowDxfId="15"/>
    <tableColumn id="12" xr3:uid="{00000000-0010-0000-0200-00000C000000}" name="Период 10" totalsRowFunction="sum" dataDxfId="67" totalsRowDxfId="14"/>
    <tableColumn id="13" xr3:uid="{00000000-0010-0000-0200-00000D000000}" name="Период 11" totalsRowFunction="sum" dataDxfId="66" totalsRowDxfId="13"/>
    <tableColumn id="14" xr3:uid="{00000000-0010-0000-0200-00000E000000}" name="Период 12" totalsRowFunction="sum" dataDxfId="65" totalsRowDxfId="12"/>
    <tableColumn id="18" xr3:uid="{00000000-0010-0000-0200-000012000000}" name="Колона3" dataDxfId="64" totalsRowDxfId="11"/>
    <tableColumn id="15" xr3:uid="{00000000-0010-0000-0200-00000F000000}" name="Общо" totalsRowFunction="sum" dataDxfId="63" totalsRowDxfId="10">
      <calculatedColumnFormula>SUM(CashPaid[[#This Row],[Период 0]:[Период 12]])</calculatedColumnFormula>
    </tableColumn>
    <tableColumn id="16" xr3:uid="{00000000-0010-0000-0200-000010000000}" name="Колона1" dataDxfId="62" totalsRowDxfId="9"/>
  </tableColumns>
  <tableStyleInfo name="Постъпления в брой" showFirstColumn="1" showLastColumn="1" showRowStripes="0" showColumnStripes="0"/>
  <extLst>
    <ext xmlns:x14="http://schemas.microsoft.com/office/spreadsheetml/2009/9/main" uri="{504A1905-F514-4f6f-8877-14C23A59335A}">
      <x14:table altTextSummary="Постъпления в брой (които не са П&amp;З) за 12 месеца, започвайки от първия месец на финансовата година, както и изчислена обща сума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4"/>
  <sheetViews>
    <sheetView showGridLines="0" tabSelected="1" zoomScaleNormal="100" workbookViewId="0">
      <pane ySplit="4" topLeftCell="A5" activePane="bottomLeft" state="frozen"/>
      <selection activeCell="R3" activeCellId="1" sqref="D3:D4 R3:R4"/>
      <selection pane="bottomLeft"/>
    </sheetView>
  </sheetViews>
  <sheetFormatPr defaultRowHeight="17.25" customHeight="1" x14ac:dyDescent="0.25"/>
  <cols>
    <col min="1" max="1" width="2.5703125" customWidth="1"/>
    <col min="2" max="2" width="48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5.28515625" customWidth="1"/>
  </cols>
  <sheetData>
    <row r="1" spans="2:19" ht="42" customHeight="1" thickBot="1" x14ac:dyDescent="0.6">
      <c r="B1" s="57" t="s">
        <v>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ht="22.5" customHeight="1" thickTop="1" x14ac:dyDescent="0.25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2"/>
    </row>
    <row r="3" spans="2:19" ht="30" customHeight="1" x14ac:dyDescent="0.3">
      <c r="B3" s="11" t="s">
        <v>0</v>
      </c>
      <c r="D3" s="50" t="s">
        <v>9</v>
      </c>
      <c r="E3" s="10" t="str">
        <f ca="1">UPPER(TEXT(FiscalYearStartDate,"mmm"))</f>
        <v>ЮЛИ</v>
      </c>
      <c r="F3" s="10" t="str">
        <f ca="1">UPPER(TEXT(EOMONTH(FiscalYearStartDate,1),"mmm"))</f>
        <v>АВГ</v>
      </c>
      <c r="G3" s="10" t="str">
        <f ca="1">UPPER(TEXT(EOMONTH(FiscalYearStartDate,2),"mmm"))</f>
        <v>СЕП</v>
      </c>
      <c r="H3" s="10" t="str">
        <f ca="1">UPPER(TEXT(EOMONTH(FiscalYearStartDate,3),"mmm"))</f>
        <v>ОКТ</v>
      </c>
      <c r="I3" s="10" t="str">
        <f ca="1">UPPER(TEXT(EOMONTH(FiscalYearStartDate,4),"mmm"))</f>
        <v>НОЕ</v>
      </c>
      <c r="J3" s="10" t="str">
        <f ca="1">UPPER(TEXT(EOMONTH(FiscalYearStartDate,5),"mmm"))</f>
        <v>ДЕК</v>
      </c>
      <c r="K3" s="10" t="str">
        <f ca="1">UPPER(TEXT(EOMONTH(FiscalYearStartDate,6),"mmm"))</f>
        <v>ЯНУ</v>
      </c>
      <c r="L3" s="10" t="str">
        <f ca="1">UPPER(TEXT(EOMONTH(FiscalYearStartDate,7),"mmm"))</f>
        <v>ФЕВ</v>
      </c>
      <c r="M3" s="10" t="str">
        <f ca="1">UPPER(TEXT(EOMONTH(FiscalYearStartDate,8),"mmm"))</f>
        <v>МАР</v>
      </c>
      <c r="N3" s="10" t="str">
        <f ca="1">UPPER(TEXT(EOMONTH(FiscalYearStartDate,9),"mmm"))</f>
        <v>АПР</v>
      </c>
      <c r="O3" s="10" t="str">
        <f ca="1">UPPER(TEXT(EOMONTH(FiscalYearStartDate,10),"mmm"))</f>
        <v>МАЙ</v>
      </c>
      <c r="P3" s="10" t="str">
        <f ca="1">UPPER(TEXT(EOMONTH(FiscalYearStartDate,11),"mmm"))</f>
        <v>ЮНИ</v>
      </c>
      <c r="Q3" s="24"/>
      <c r="R3" s="52" t="s">
        <v>6</v>
      </c>
      <c r="S3" s="61"/>
    </row>
    <row r="4" spans="2:19" s="20" customFormat="1" ht="16.5" customHeight="1" thickBot="1" x14ac:dyDescent="0.3">
      <c r="B4" s="19">
        <f ca="1">DATE(YEAR(TODAY()),7,1)</f>
        <v>43647</v>
      </c>
      <c r="D4" s="51" t="s">
        <v>10</v>
      </c>
      <c r="E4" s="23">
        <f ca="1">FiscalYearStartDate</f>
        <v>43647</v>
      </c>
      <c r="F4" s="23">
        <f t="shared" ref="F4" ca="1" si="0">EOMONTH(E4,0)+DAY(FiscalYearStartDate)</f>
        <v>43678</v>
      </c>
      <c r="G4" s="23">
        <f t="shared" ref="G4" ca="1" si="1">EOMONTH(F4,0)+DAY(FiscalYearStartDate)</f>
        <v>43709</v>
      </c>
      <c r="H4" s="23">
        <f t="shared" ref="H4" ca="1" si="2">EOMONTH(G4,0)+DAY(FiscalYearStartDate)</f>
        <v>43739</v>
      </c>
      <c r="I4" s="23">
        <f t="shared" ref="I4" ca="1" si="3">EOMONTH(H4,0)+DAY(FiscalYearStartDate)</f>
        <v>43770</v>
      </c>
      <c r="J4" s="23">
        <f t="shared" ref="J4" ca="1" si="4">EOMONTH(I4,0)+DAY(FiscalYearStartDate)</f>
        <v>43800</v>
      </c>
      <c r="K4" s="23">
        <f t="shared" ref="K4" ca="1" si="5">EOMONTH(J4,0)+DAY(FiscalYearStartDate)</f>
        <v>43831</v>
      </c>
      <c r="L4" s="23">
        <f t="shared" ref="L4" ca="1" si="6">EOMONTH(K4,0)+DAY(FiscalYearStartDate)</f>
        <v>43862</v>
      </c>
      <c r="M4" s="23">
        <f t="shared" ref="M4" ca="1" si="7">EOMONTH(L4,0)+DAY(FiscalYearStartDate)</f>
        <v>43891</v>
      </c>
      <c r="N4" s="23">
        <f t="shared" ref="N4" ca="1" si="8">EOMONTH(M4,0)+DAY(FiscalYearStartDate)</f>
        <v>43922</v>
      </c>
      <c r="O4" s="23">
        <f t="shared" ref="O4" ca="1" si="9">EOMONTH(N4,0)+DAY(FiscalYearStartDate)</f>
        <v>43952</v>
      </c>
      <c r="P4" s="23">
        <f t="shared" ref="P4" ca="1" si="10">EOMONTH(O4,0)+DAY(FiscalYearStartDate)</f>
        <v>43983</v>
      </c>
      <c r="Q4" s="22"/>
      <c r="R4" s="50" t="s">
        <v>11</v>
      </c>
      <c r="S4" s="61"/>
    </row>
    <row r="5" spans="2:19" s="20" customFormat="1" ht="17.25" customHeight="1" thickTop="1" x14ac:dyDescent="0.25">
      <c r="B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2"/>
      <c r="R5" s="35"/>
      <c r="S5" s="21"/>
    </row>
    <row r="6" spans="2:19" s="20" customFormat="1" ht="17.25" customHeight="1" thickBot="1" x14ac:dyDescent="0.3">
      <c r="B6" s="42" t="s">
        <v>1</v>
      </c>
      <c r="D6" s="45">
        <v>100</v>
      </c>
      <c r="E6" s="45">
        <f>D14</f>
        <v>100</v>
      </c>
      <c r="F6" s="45">
        <f>E14</f>
        <v>-175</v>
      </c>
      <c r="G6" s="45">
        <f>F14</f>
        <v>-5</v>
      </c>
      <c r="H6" s="45">
        <f t="shared" ref="H6:P6" si="11">G14</f>
        <v>-51</v>
      </c>
      <c r="I6" s="45">
        <f t="shared" si="11"/>
        <v>174</v>
      </c>
      <c r="J6" s="45">
        <f t="shared" si="11"/>
        <v>219</v>
      </c>
      <c r="K6" s="45">
        <f t="shared" si="11"/>
        <v>219</v>
      </c>
      <c r="L6" s="45">
        <f t="shared" si="11"/>
        <v>219</v>
      </c>
      <c r="M6" s="45">
        <f t="shared" si="11"/>
        <v>219</v>
      </c>
      <c r="N6" s="45">
        <f t="shared" si="11"/>
        <v>219</v>
      </c>
      <c r="O6" s="45">
        <f t="shared" si="11"/>
        <v>219</v>
      </c>
      <c r="P6" s="45">
        <f t="shared" si="11"/>
        <v>219</v>
      </c>
      <c r="Q6" s="25"/>
      <c r="R6" s="45">
        <f>P6</f>
        <v>219</v>
      </c>
      <c r="S6" s="26"/>
    </row>
    <row r="7" spans="2:19" s="32" customFormat="1" ht="34.5" customHeight="1" x14ac:dyDescent="0.25">
      <c r="B7" s="31" t="s">
        <v>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3"/>
    </row>
    <row r="8" spans="2:19" ht="17.25" customHeight="1" x14ac:dyDescent="0.25">
      <c r="B8" s="43" t="s">
        <v>3</v>
      </c>
      <c r="C8" s="8"/>
      <c r="D8" s="46"/>
      <c r="E8" s="46">
        <v>125</v>
      </c>
      <c r="F8" s="46">
        <v>120</v>
      </c>
      <c r="G8" s="46">
        <v>130</v>
      </c>
      <c r="H8" s="46">
        <v>100</v>
      </c>
      <c r="I8" s="46"/>
      <c r="J8" s="46"/>
      <c r="K8" s="46"/>
      <c r="L8" s="46"/>
      <c r="M8" s="46"/>
      <c r="N8" s="46"/>
      <c r="O8" s="46"/>
      <c r="P8" s="46"/>
      <c r="Q8" s="18"/>
      <c r="R8" s="49">
        <f>SUM(CashReceipts[[#This Row],[Период 0]:[Период 12]])</f>
        <v>475</v>
      </c>
    </row>
    <row r="9" spans="2:19" ht="17.25" customHeight="1" x14ac:dyDescent="0.25">
      <c r="B9" s="43" t="s">
        <v>4</v>
      </c>
      <c r="C9" s="8"/>
      <c r="D9" s="46"/>
      <c r="E9" s="46"/>
      <c r="F9" s="46"/>
      <c r="G9" s="46"/>
      <c r="H9" s="46">
        <v>75</v>
      </c>
      <c r="I9" s="46">
        <v>45</v>
      </c>
      <c r="J9" s="46"/>
      <c r="K9" s="46"/>
      <c r="L9" s="46"/>
      <c r="M9" s="46"/>
      <c r="N9" s="46"/>
      <c r="O9" s="46"/>
      <c r="P9" s="46"/>
      <c r="Q9" s="18"/>
      <c r="R9" s="49">
        <f>SUM(CashReceipts[[#This Row],[Период 0]:[Период 12]])</f>
        <v>120</v>
      </c>
    </row>
    <row r="10" spans="2:19" ht="17.25" customHeight="1" x14ac:dyDescent="0.25">
      <c r="B10" s="43" t="s">
        <v>5</v>
      </c>
      <c r="C10" s="9"/>
      <c r="D10" s="46"/>
      <c r="E10" s="46"/>
      <c r="F10" s="46">
        <v>50</v>
      </c>
      <c r="G10" s="46">
        <v>50</v>
      </c>
      <c r="H10" s="46">
        <v>50</v>
      </c>
      <c r="I10" s="46"/>
      <c r="J10" s="46"/>
      <c r="K10" s="46"/>
      <c r="L10" s="46"/>
      <c r="M10" s="46"/>
      <c r="N10" s="46"/>
      <c r="O10" s="46"/>
      <c r="P10" s="46"/>
      <c r="Q10" s="18"/>
      <c r="R10" s="49">
        <f>SUM(CashReceipts[[#This Row],[Период 0]:[Период 12]])</f>
        <v>150</v>
      </c>
    </row>
    <row r="11" spans="2:19" s="4" customFormat="1" ht="17.25" customHeight="1" thickBot="1" x14ac:dyDescent="0.3">
      <c r="B11" s="44" t="s">
        <v>6</v>
      </c>
      <c r="C11" s="7"/>
      <c r="D11" s="48">
        <f>SUBTOTAL(109,CashReceipts[Период 0])</f>
        <v>0</v>
      </c>
      <c r="E11" s="48">
        <f>SUBTOTAL(109,CashReceipts[Период 1])</f>
        <v>125</v>
      </c>
      <c r="F11" s="48">
        <f>SUBTOTAL(109,CashReceipts[Период 2])</f>
        <v>170</v>
      </c>
      <c r="G11" s="48">
        <f>SUBTOTAL(109,CashReceipts[Период 3])</f>
        <v>180</v>
      </c>
      <c r="H11" s="48">
        <f>SUBTOTAL(109,CashReceipts[Период 4])</f>
        <v>225</v>
      </c>
      <c r="I11" s="48">
        <f>SUBTOTAL(109,CashReceipts[Период 5])</f>
        <v>45</v>
      </c>
      <c r="J11" s="48">
        <f>SUBTOTAL(109,CashReceipts[Период 6])</f>
        <v>0</v>
      </c>
      <c r="K11" s="48">
        <f>SUBTOTAL(109,CashReceipts[Период 7])</f>
        <v>0</v>
      </c>
      <c r="L11" s="48">
        <f>SUBTOTAL(109,CashReceipts[Период 8])</f>
        <v>0</v>
      </c>
      <c r="M11" s="48">
        <f>SUBTOTAL(109,CashReceipts[Период 9])</f>
        <v>0</v>
      </c>
      <c r="N11" s="48">
        <f>SUBTOTAL(109,CashReceipts[Период 10])</f>
        <v>0</v>
      </c>
      <c r="O11" s="48">
        <f>SUBTOTAL(109,CashReceipts[Период 11])</f>
        <v>0</v>
      </c>
      <c r="P11" s="48">
        <f>SUBTOTAL(109,CashReceipts[Период 12])</f>
        <v>0</v>
      </c>
      <c r="Q11" s="13"/>
      <c r="R11" s="48">
        <f>SUBTOTAL(109,CashReceipts[Общо])</f>
        <v>745</v>
      </c>
      <c r="S11"/>
    </row>
    <row r="12" spans="2:19" ht="17.25" customHeight="1" thickTop="1" thickBot="1" x14ac:dyDescent="0.3">
      <c r="B12" s="40" t="s">
        <v>7</v>
      </c>
      <c r="C12" s="6"/>
      <c r="D12" s="47">
        <f>D6+SUM(CashReceipts[Период 0])</f>
        <v>100</v>
      </c>
      <c r="E12" s="47">
        <f>E6+SUM(CashReceipts[Период 1])</f>
        <v>225</v>
      </c>
      <c r="F12" s="47">
        <f>F6+SUM(CashReceipts[Период 2])</f>
        <v>-5</v>
      </c>
      <c r="G12" s="47">
        <f>G6+SUM(CashReceipts[Период 3])</f>
        <v>175</v>
      </c>
      <c r="H12" s="47">
        <f>H6+SUM(CashReceipts[Период 4])</f>
        <v>174</v>
      </c>
      <c r="I12" s="47">
        <f>I6+SUM(CashReceipts[Период 5])</f>
        <v>219</v>
      </c>
      <c r="J12" s="47">
        <f>J6+SUM(CashReceipts[Период 6])</f>
        <v>219</v>
      </c>
      <c r="K12" s="47">
        <f>K6+SUM(CashReceipts[Период 7])</f>
        <v>219</v>
      </c>
      <c r="L12" s="47">
        <f>L6+SUM(CashReceipts[Период 8])</f>
        <v>219</v>
      </c>
      <c r="M12" s="47">
        <f>M6+SUM(CashReceipts[Период 9])</f>
        <v>219</v>
      </c>
      <c r="N12" s="47">
        <f>N6+SUM(CashReceipts[Период 10])</f>
        <v>219</v>
      </c>
      <c r="O12" s="47">
        <f>O6+SUM(CashReceipts[Период 11])</f>
        <v>219</v>
      </c>
      <c r="P12" s="47">
        <f>P6+SUM(CashReceipts[Период 12])</f>
        <v>219</v>
      </c>
      <c r="Q12" s="29"/>
      <c r="R12" s="47">
        <f>R6+SUM(CashReceipts[Общо])</f>
        <v>964</v>
      </c>
      <c r="S12" s="30"/>
    </row>
    <row r="13" spans="2:19" ht="17.25" customHeight="1" x14ac:dyDescent="0.25">
      <c r="B13" s="4"/>
      <c r="C13" s="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59"/>
      <c r="S13" s="59"/>
    </row>
    <row r="14" spans="2:19" ht="17.25" customHeight="1" thickBot="1" x14ac:dyDescent="0.3">
      <c r="B14" s="40" t="s">
        <v>8</v>
      </c>
      <c r="C14" s="6"/>
      <c r="D14" s="47">
        <f>D12-'Изплатени суми (които не са П&amp;З'!D12</f>
        <v>100</v>
      </c>
      <c r="E14" s="47">
        <f>E12-'Изплатени суми (които не са П&amp;З'!E12</f>
        <v>-175</v>
      </c>
      <c r="F14" s="47">
        <f>F12-'Изплатени суми (които не са П&amp;З'!F12</f>
        <v>-5</v>
      </c>
      <c r="G14" s="47">
        <f>G12-'Изплатени суми (които не са П&amp;З'!G12</f>
        <v>-51</v>
      </c>
      <c r="H14" s="47">
        <f>H12-'Изплатени суми (които не са П&amp;З'!H12</f>
        <v>174</v>
      </c>
      <c r="I14" s="47">
        <f>I12-'Изплатени суми (които не са П&amp;З'!I12</f>
        <v>219</v>
      </c>
      <c r="J14" s="47">
        <f>J12-'Изплатени суми (които не са П&amp;З'!J12</f>
        <v>219</v>
      </c>
      <c r="K14" s="47">
        <f>K12-'Изплатени суми (които не са П&amp;З'!K12</f>
        <v>219</v>
      </c>
      <c r="L14" s="47">
        <f>L12-'Изплатени суми (които не са П&amp;З'!L12</f>
        <v>219</v>
      </c>
      <c r="M14" s="47">
        <f>M12-'Изплатени суми (които не са П&amp;З'!M12</f>
        <v>219</v>
      </c>
      <c r="N14" s="47">
        <f>N12-'Изплатени суми (които не са П&amp;З'!N12</f>
        <v>219</v>
      </c>
      <c r="O14" s="47">
        <f>O12-'Изплатени суми (които не са П&amp;З'!O12</f>
        <v>219</v>
      </c>
      <c r="P14" s="47">
        <f>P12-'Изплатени суми (които не са П&amp;З'!P12</f>
        <v>219</v>
      </c>
      <c r="Q14" s="16"/>
      <c r="R14" s="47">
        <f>R12-'Изплатени суми (които не са П&amp;З'!R12</f>
        <v>338</v>
      </c>
      <c r="S14" s="28"/>
    </row>
  </sheetData>
  <mergeCells count="6">
    <mergeCell ref="B1:S1"/>
    <mergeCell ref="D13:P13"/>
    <mergeCell ref="R13:S13"/>
    <mergeCell ref="D7:P7"/>
    <mergeCell ref="S3:S4"/>
    <mergeCell ref="D2:P2"/>
  </mergeCells>
  <phoneticPr fontId="20" type="noConversion"/>
  <conditionalFormatting sqref="D6:P6 R6">
    <cfRule type="expression" dxfId="2" priority="3">
      <formula>D6&lt;0</formula>
    </cfRule>
  </conditionalFormatting>
  <conditionalFormatting sqref="D14:P14 R14">
    <cfRule type="expression" dxfId="1" priority="2">
      <formula>D14&lt;0</formula>
    </cfRule>
  </conditionalFormatting>
  <conditionalFormatting sqref="D12:P12 R12">
    <cfRule type="expression" dxfId="0" priority="1">
      <formula>D12&lt;0</formula>
    </cfRule>
  </conditionalFormatting>
  <dataValidations xWindow="169" yWindow="488" count="18">
    <dataValidation allowBlank="1" showInputMessage="1" showErrorMessage="1" prompt="Създаване на отчет за паричните потоци в тази работна книга. Въведете дата в клетка B4, стартиране приблизително пари в брой на ръка в D6 и подробни данни в таблица &quot;Парични приходи&quot;, започвайки от клетка B8 в този работен лист" sqref="A1" xr:uid="{00000000-0002-0000-0000-000000000000}"/>
    <dataValidation allowBlank="1" showInputMessage="1" showErrorMessage="1" prompt="Етикет на приблизително предварително стартиране е в тази и в клетка по-долу" sqref="D3" xr:uid="{00000000-0002-0000-0000-000002000000}"/>
    <dataValidation allowBlank="1" showInputMessage="1" showErrorMessage="1" prompt="Въведете началната дата на фискалната година в клетката по-долу. Месеците се актуализират автоматично в клетки E3 до P3 и датите в клетки E4 до P4" sqref="B3" xr:uid="{00000000-0002-0000-0000-000003000000}"/>
    <dataValidation allowBlank="1" showInputMessage="1" showErrorMessage="1" prompt="Въведете началната дата на фискалната година в тази клетка" sqref="B4" xr:uid="{00000000-0002-0000-0000-000004000000}"/>
    <dataValidation allowBlank="1" showInputMessage="1" showErrorMessage="1" prompt="Автоматично актуализиран месец се намира в тази клетка и в клетки вдясно" sqref="E3" xr:uid="{00000000-0002-0000-0000-000005000000}"/>
    <dataValidation allowBlank="1" showInputMessage="1" showErrorMessage="1" prompt="Автоматично актуализирана дата се намира в тази клетка и в клетки вдясно" sqref="E4" xr:uid="{00000000-0002-0000-0000-000006000000}"/>
    <dataValidation allowBlank="1" showInputMessage="1" showErrorMessage="1" prompt="Въведете &quot;Наличност в брой&quot; в началото на месеца за приблизително предварително стартиране в тази клетка. Количество в клетките вдясно се изчислява автоматично" sqref="D6" xr:uid="{00000000-0002-0000-0000-000007000000}"/>
    <dataValidation allowBlank="1" showInputMessage="1" showErrorMessage="1" prompt="Паричните средства в началото на месеца автоматично се изчисляват в това и клетките вдясно. Иконата на флага се актуализира автоматично за отрицателна стойност" sqref="E6" xr:uid="{00000000-0002-0000-0000-000008000000}"/>
    <dataValidation allowBlank="1" showInputMessage="1" showErrorMessage="1" prompt="Въведете или променете етикетите на постъпления в брой в таблицата по-долу." sqref="B7" xr:uid="{00000000-0002-0000-0000-000009000000}"/>
    <dataValidation allowBlank="1" showInputMessage="1" showErrorMessage="1" prompt="Общо налични парични средства преди теглене се изчислява автоматично в клетките на всеки месец. Иконата на флага се актуализира автоматично за отрицателна стойност" sqref="B12" xr:uid="{00000000-0002-0000-0000-00000A000000}"/>
    <dataValidation allowBlank="1" showInputMessage="1" showErrorMessage="1" prompt="Паричната позиция в края на месеца се изчислява автоматично в клетките вдясно за всеки месец. Иконата на флага се актуализира автоматично за отрицателна стойност" sqref="B14" xr:uid="{00000000-0002-0000-0000-00000B000000}"/>
    <dataValidation allowBlank="1" showInputMessage="1" showErrorMessage="1" prompt="Приблизителна обща стойност се актуализира автоматично в клетката по-долу" sqref="R4" xr:uid="{00000000-0002-0000-0000-00000C000000}"/>
    <dataValidation allowBlank="1" showInputMessage="1" showErrorMessage="1" prompt="Приблизителна обща стойност се актуализира автоматично в тази клетки и линия на тренда в клетка отдясно" sqref="R6" xr:uid="{00000000-0002-0000-0000-00000D000000}"/>
    <dataValidation allowBlank="1" showInputMessage="1" showErrorMessage="1" prompt="Въведете стойност за всеки месец в колоните вдясно. Приблизителна обща стойност преди теглите и парична позиция в края на месеца се изчисляват автоматично в клетки под таблицата" sqref="D7:P7" xr:uid="{00000000-0002-0000-0000-00000E000000}"/>
    <dataValidation allowBlank="1" showInputMessage="1" showErrorMessage="1" prompt="Приблизителна обща стойност се актуализира автоматично в по-долните клетки и линия на тренда в клетка отдясно" sqref="R7" xr:uid="{00000000-0002-0000-0000-00000F000000}"/>
    <dataValidation allowBlank="1" showInputMessage="1" showErrorMessage="1" prompt="Приблизителна обща стойност се актуализира автоматично в клетка R6." sqref="R3" xr:uid="{00000000-0002-0000-0000-000010000000}"/>
    <dataValidation allowBlank="1" showInputMessage="1" showErrorMessage="1" prompt="Въведете &quot;Наличност в брой&quot; в началото на месец за предварително приблизително предварително стартиране в клетка D6" sqref="B6" xr:uid="{00000000-0002-0000-0000-000011000000}"/>
    <dataValidation allowBlank="1" showInputMessage="1" showErrorMessage="1" prompt="Заглавието на този работен лист е в тази клетка и етикети за Приблизително предварително стартиране в клетки D3 и D4 и Приблизителна обща стойност в R3 и R4" sqref="B1:S1" xr:uid="{357651A9-E437-4A89-907D-64804941966D}"/>
  </dataValidations>
  <printOptions horizontalCentered="1" verticalCentered="1"/>
  <pageMargins left="0.5" right="0.5" top="0.5" bottom="0.5" header="0.3" footer="0.3"/>
  <pageSetup paperSize="9" scale="58" orientation="landscape" r:id="rId1"/>
  <ignoredErrors>
    <ignoredError sqref="D12:P12 R8:R10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B8DCC7-BD44-450B-8DEC-9A5CB7F756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D6:P6 R6</xm:sqref>
        </x14:conditionalFormatting>
        <x14:conditionalFormatting xmlns:xm="http://schemas.microsoft.com/office/excel/2006/main">
          <x14:cfRule type="iconSet" priority="5" id="{D0C1FC46-96F7-4525-9334-A0DECAEE017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D12:P12 R12</xm:sqref>
        </x14:conditionalFormatting>
        <x14:conditionalFormatting xmlns:xm="http://schemas.microsoft.com/office/excel/2006/main">
          <x14:cfRule type="iconSet" priority="6" id="{37737BA8-5E6F-4A7E-9C76-34D53D1ABE6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R14 D14:P14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'Постъпления в брой'!D14:P14</xm:f>
              <xm:sqref>S14</xm:sqref>
            </x14:sparkline>
            <x14:sparkline>
              <xm:f>'Постъпления в брой'!D12:P12</xm:f>
              <xm:sqref>S12</xm:sqref>
            </x14:sparkline>
            <x14:sparkline>
              <xm:f>'Постъпления в брой'!D6:P6</xm:f>
              <xm:sqref>S6</xm:sqref>
            </x14:sparkline>
            <x14:sparkline>
              <xm:f>'Постъпления в брой'!D11:P11</xm:f>
              <xm:sqref>S11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S27"/>
  <sheetViews>
    <sheetView showGridLines="0" zoomScaleNormal="100" workbookViewId="0">
      <pane ySplit="4" topLeftCell="A5" activePane="bottomLeft" state="frozen"/>
      <selection activeCell="D19" sqref="D19"/>
      <selection pane="bottomLeft"/>
    </sheetView>
  </sheetViews>
  <sheetFormatPr defaultRowHeight="17.25" customHeight="1" x14ac:dyDescent="0.25"/>
  <cols>
    <col min="1" max="1" width="2.5703125" customWidth="1"/>
    <col min="2" max="2" width="48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5.28515625" customWidth="1"/>
  </cols>
  <sheetData>
    <row r="1" spans="2:19" ht="42" customHeight="1" thickBot="1" x14ac:dyDescent="0.6">
      <c r="B1" s="57" t="s">
        <v>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ht="22.5" customHeight="1" thickTop="1" x14ac:dyDescent="0.25">
      <c r="Q2" s="12"/>
    </row>
    <row r="3" spans="2:19" ht="30" customHeight="1" x14ac:dyDescent="0.3">
      <c r="B3" s="11" t="s">
        <v>0</v>
      </c>
      <c r="D3" s="50" t="s">
        <v>9</v>
      </c>
      <c r="E3" s="10" t="str">
        <f ca="1">UPPER(TEXT(FiscalYearStartDate,"mmm"))</f>
        <v>ЮЛИ</v>
      </c>
      <c r="F3" s="10" t="str">
        <f ca="1">UPPER(TEXT(EOMONTH(FiscalYearStartDate,1),"mmm"))</f>
        <v>АВГ</v>
      </c>
      <c r="G3" s="10" t="str">
        <f ca="1">UPPER(TEXT(EOMONTH(FiscalYearStartDate,2),"mmm"))</f>
        <v>СЕП</v>
      </c>
      <c r="H3" s="10" t="str">
        <f ca="1">UPPER(TEXT(EOMONTH(FiscalYearStartDate,3),"mmm"))</f>
        <v>ОКТ</v>
      </c>
      <c r="I3" s="10" t="str">
        <f ca="1">UPPER(TEXT(EOMONTH(FiscalYearStartDate,4),"mmm"))</f>
        <v>НОЕ</v>
      </c>
      <c r="J3" s="10" t="str">
        <f ca="1">UPPER(TEXT(EOMONTH(FiscalYearStartDate,5),"mmm"))</f>
        <v>ДЕК</v>
      </c>
      <c r="K3" s="10" t="str">
        <f ca="1">UPPER(TEXT(EOMONTH(FiscalYearStartDate,6),"mmm"))</f>
        <v>ЯНУ</v>
      </c>
      <c r="L3" s="10" t="str">
        <f ca="1">UPPER(TEXT(EOMONTH(FiscalYearStartDate,7),"mmm"))</f>
        <v>ФЕВ</v>
      </c>
      <c r="M3" s="10" t="str">
        <f ca="1">UPPER(TEXT(EOMONTH(FiscalYearStartDate,8),"mmm"))</f>
        <v>МАР</v>
      </c>
      <c r="N3" s="10" t="str">
        <f ca="1">UPPER(TEXT(EOMONTH(FiscalYearStartDate,9),"mmm"))</f>
        <v>АПР</v>
      </c>
      <c r="O3" s="10" t="str">
        <f ca="1">UPPER(TEXT(EOMONTH(FiscalYearStartDate,10),"mmm"))</f>
        <v>МАЙ</v>
      </c>
      <c r="P3" s="10" t="str">
        <f ca="1">UPPER(TEXT(EOMONTH(FiscalYearStartDate,11),"mmm"))</f>
        <v>ЮНИ</v>
      </c>
      <c r="Q3" s="24"/>
      <c r="R3" s="52" t="s">
        <v>6</v>
      </c>
      <c r="S3" s="1"/>
    </row>
    <row r="4" spans="2:19" s="20" customFormat="1" ht="16.5" customHeight="1" thickBot="1" x14ac:dyDescent="0.3">
      <c r="B4" s="19">
        <f ca="1">'Постъпления в брой'!FiscalYearStartDate</f>
        <v>43647</v>
      </c>
      <c r="D4" s="51" t="s">
        <v>10</v>
      </c>
      <c r="E4" s="23">
        <f ca="1">FiscalYearStartDate</f>
        <v>43647</v>
      </c>
      <c r="F4" s="23">
        <f t="shared" ref="F4" ca="1" si="0">EOMONTH(E4,0)+DAY(FiscalYearStartDate)</f>
        <v>43678</v>
      </c>
      <c r="G4" s="23">
        <f t="shared" ref="G4" ca="1" si="1">EOMONTH(F4,0)+DAY(FiscalYearStartDate)</f>
        <v>43709</v>
      </c>
      <c r="H4" s="23">
        <f t="shared" ref="H4" ca="1" si="2">EOMONTH(G4,0)+DAY(FiscalYearStartDate)</f>
        <v>43739</v>
      </c>
      <c r="I4" s="23">
        <f t="shared" ref="I4" ca="1" si="3">EOMONTH(H4,0)+DAY(FiscalYearStartDate)</f>
        <v>43770</v>
      </c>
      <c r="J4" s="23">
        <f t="shared" ref="J4" ca="1" si="4">EOMONTH(I4,0)+DAY(FiscalYearStartDate)</f>
        <v>43800</v>
      </c>
      <c r="K4" s="23">
        <f t="shared" ref="K4" ca="1" si="5">EOMONTH(J4,0)+DAY(FiscalYearStartDate)</f>
        <v>43831</v>
      </c>
      <c r="L4" s="23">
        <f t="shared" ref="L4" ca="1" si="6">EOMONTH(K4,0)+DAY(FiscalYearStartDate)</f>
        <v>43862</v>
      </c>
      <c r="M4" s="23">
        <f t="shared" ref="M4" ca="1" si="7">EOMONTH(L4,0)+DAY(FiscalYearStartDate)</f>
        <v>43891</v>
      </c>
      <c r="N4" s="23">
        <f t="shared" ref="N4" ca="1" si="8">EOMONTH(M4,0)+DAY(FiscalYearStartDate)</f>
        <v>43922</v>
      </c>
      <c r="O4" s="23">
        <f t="shared" ref="O4" ca="1" si="9">EOMONTH(N4,0)+DAY(FiscalYearStartDate)</f>
        <v>43952</v>
      </c>
      <c r="P4" s="23">
        <f t="shared" ref="P4" ca="1" si="10">EOMONTH(O4,0)+DAY(FiscalYearStartDate)</f>
        <v>43983</v>
      </c>
      <c r="Q4" s="22"/>
      <c r="R4" s="50" t="s">
        <v>32</v>
      </c>
      <c r="S4" s="21"/>
    </row>
    <row r="5" spans="2:19" ht="17.25" customHeight="1" thickTop="1" x14ac:dyDescent="0.25">
      <c r="B5" s="2" t="s">
        <v>12</v>
      </c>
      <c r="C5" s="8"/>
      <c r="Q5" s="13"/>
    </row>
    <row r="6" spans="2:19" ht="17.25" customHeight="1" x14ac:dyDescent="0.25">
      <c r="B6" s="27" t="s">
        <v>13</v>
      </c>
      <c r="C6" s="8"/>
      <c r="D6" s="53"/>
      <c r="E6" s="53">
        <v>400</v>
      </c>
      <c r="F6" s="53"/>
      <c r="G6" s="53">
        <v>226</v>
      </c>
      <c r="H6" s="53"/>
      <c r="I6" s="53"/>
      <c r="J6" s="53"/>
      <c r="K6" s="53"/>
      <c r="L6" s="53"/>
      <c r="M6" s="53"/>
      <c r="N6" s="53"/>
      <c r="O6" s="53"/>
      <c r="P6" s="53"/>
      <c r="Q6" s="41"/>
      <c r="R6" s="55">
        <f>SUM(CashPaidOut[[#This Row],[Период 0]:[Период 12]])</f>
        <v>626</v>
      </c>
      <c r="S6" s="36"/>
    </row>
    <row r="7" spans="2:19" ht="17.25" customHeight="1" x14ac:dyDescent="0.25">
      <c r="B7" s="27" t="s">
        <v>14</v>
      </c>
      <c r="C7" s="8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1"/>
      <c r="R7" s="55">
        <f>SUM(CashPaidOut[[#This Row],[Период 0]:[Период 12]])</f>
        <v>0</v>
      </c>
      <c r="S7" s="36"/>
    </row>
    <row r="8" spans="2:19" ht="17.25" customHeight="1" x14ac:dyDescent="0.25">
      <c r="B8" s="27" t="s">
        <v>14</v>
      </c>
      <c r="C8" s="8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1"/>
      <c r="R8" s="55">
        <f>SUM(CashPaidOut[[#This Row],[Период 0]:[Период 12]])</f>
        <v>0</v>
      </c>
      <c r="S8" s="36"/>
    </row>
    <row r="9" spans="2:19" ht="17.25" customHeight="1" x14ac:dyDescent="0.25">
      <c r="B9" s="27" t="s">
        <v>15</v>
      </c>
      <c r="C9" s="8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1"/>
      <c r="R9" s="55">
        <f>SUM(CashPaidOut[[#This Row],[Период 0]:[Период 12]])</f>
        <v>0</v>
      </c>
      <c r="S9" s="36"/>
    </row>
    <row r="10" spans="2:19" ht="17.25" customHeight="1" x14ac:dyDescent="0.25">
      <c r="B10" s="27" t="s">
        <v>16</v>
      </c>
      <c r="C10" s="8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1"/>
      <c r="R10" s="55">
        <f>SUM(CashPaidOut[[#This Row],[Период 0]:[Период 12]])</f>
        <v>0</v>
      </c>
      <c r="S10" s="36"/>
    </row>
    <row r="11" spans="2:19" ht="17.25" customHeight="1" x14ac:dyDescent="0.25">
      <c r="B11" s="27" t="s">
        <v>17</v>
      </c>
      <c r="C11" s="8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1"/>
      <c r="R11" s="55">
        <f>SUM(CashPaidOut[[#This Row],[Период 0]:[Период 12]])</f>
        <v>0</v>
      </c>
      <c r="S11" s="36"/>
    </row>
    <row r="12" spans="2:19" ht="17.25" customHeight="1" x14ac:dyDescent="0.25">
      <c r="B12" s="27" t="s">
        <v>18</v>
      </c>
      <c r="C12" s="8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1"/>
      <c r="R12" s="55">
        <f>SUM(CashPaidOut[[#This Row],[Период 0]:[Период 12]])</f>
        <v>0</v>
      </c>
      <c r="S12" s="36"/>
    </row>
    <row r="13" spans="2:19" ht="17.25" customHeight="1" x14ac:dyDescent="0.25">
      <c r="B13" s="27" t="s">
        <v>19</v>
      </c>
      <c r="C13" s="8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1"/>
      <c r="R13" s="55">
        <f>SUM(CashPaidOut[[#This Row],[Период 0]:[Период 12]])</f>
        <v>0</v>
      </c>
      <c r="S13" s="36"/>
    </row>
    <row r="14" spans="2:19" ht="17.25" customHeight="1" x14ac:dyDescent="0.25">
      <c r="B14" s="27" t="s">
        <v>20</v>
      </c>
      <c r="C14" s="8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1"/>
      <c r="R14" s="55">
        <f>SUM(CashPaidOut[[#This Row],[Период 0]:[Период 12]])</f>
        <v>0</v>
      </c>
      <c r="S14" s="36"/>
    </row>
    <row r="15" spans="2:19" ht="17.25" customHeight="1" x14ac:dyDescent="0.25">
      <c r="B15" s="27" t="s">
        <v>21</v>
      </c>
      <c r="C15" s="8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1"/>
      <c r="R15" s="55">
        <f>SUM(CashPaidOut[[#This Row],[Период 0]:[Период 12]])</f>
        <v>0</v>
      </c>
      <c r="S15" s="36"/>
    </row>
    <row r="16" spans="2:19" ht="17.25" customHeight="1" x14ac:dyDescent="0.25">
      <c r="B16" s="27" t="s">
        <v>22</v>
      </c>
      <c r="C16" s="8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1"/>
      <c r="R16" s="55">
        <f>SUM(CashPaidOut[[#This Row],[Период 0]:[Период 12]])</f>
        <v>0</v>
      </c>
      <c r="S16" s="36"/>
    </row>
    <row r="17" spans="2:19" ht="17.25" customHeight="1" x14ac:dyDescent="0.25">
      <c r="B17" s="27" t="s">
        <v>23</v>
      </c>
      <c r="C17" s="8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1"/>
      <c r="R17" s="55">
        <f>SUM(CashPaidOut[[#This Row],[Период 0]:[Период 12]])</f>
        <v>0</v>
      </c>
      <c r="S17" s="36"/>
    </row>
    <row r="18" spans="2:19" ht="17.25" customHeight="1" x14ac:dyDescent="0.25">
      <c r="B18" s="27" t="s">
        <v>24</v>
      </c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1"/>
      <c r="R18" s="55">
        <f>SUM(CashPaidOut[[#This Row],[Период 0]:[Период 12]])</f>
        <v>0</v>
      </c>
      <c r="S18" s="36"/>
    </row>
    <row r="19" spans="2:19" ht="17.25" customHeight="1" x14ac:dyDescent="0.25">
      <c r="B19" s="27" t="s">
        <v>25</v>
      </c>
      <c r="C19" s="8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1"/>
      <c r="R19" s="55">
        <f>SUM(CashPaidOut[[#This Row],[Период 0]:[Период 12]])</f>
        <v>0</v>
      </c>
      <c r="S19" s="36"/>
    </row>
    <row r="20" spans="2:19" ht="17.25" customHeight="1" x14ac:dyDescent="0.25">
      <c r="B20" s="27" t="s">
        <v>26</v>
      </c>
      <c r="C20" s="8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1"/>
      <c r="R20" s="55">
        <f>SUM(CashPaidOut[[#This Row],[Период 0]:[Период 12]])</f>
        <v>0</v>
      </c>
      <c r="S20" s="36"/>
    </row>
    <row r="21" spans="2:19" ht="17.25" customHeight="1" x14ac:dyDescent="0.25">
      <c r="B21" s="27" t="s">
        <v>27</v>
      </c>
      <c r="C21" s="8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1"/>
      <c r="R21" s="55">
        <f>SUM(CashPaidOut[[#This Row],[Период 0]:[Период 12]])</f>
        <v>0</v>
      </c>
      <c r="S21" s="36"/>
    </row>
    <row r="22" spans="2:19" ht="17.25" customHeight="1" x14ac:dyDescent="0.25">
      <c r="B22" s="27" t="s">
        <v>28</v>
      </c>
      <c r="C22" s="8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1"/>
      <c r="R22" s="55">
        <f>SUM(CashPaidOut[[#This Row],[Период 0]:[Период 12]])</f>
        <v>0</v>
      </c>
      <c r="S22" s="36"/>
    </row>
    <row r="23" spans="2:19" ht="17.25" customHeight="1" x14ac:dyDescent="0.25">
      <c r="B23" s="27" t="s">
        <v>29</v>
      </c>
      <c r="C23" s="8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1"/>
      <c r="R23" s="55">
        <f>SUM(CashPaidOut[[#This Row],[Период 0]:[Период 12]])</f>
        <v>0</v>
      </c>
      <c r="S23" s="36"/>
    </row>
    <row r="24" spans="2:19" ht="17.25" customHeight="1" x14ac:dyDescent="0.25">
      <c r="B24" s="27" t="s">
        <v>30</v>
      </c>
      <c r="C24" s="8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1"/>
      <c r="R24" s="55">
        <f>SUM(CashPaidOut[[#This Row],[Период 0]:[Период 12]])</f>
        <v>0</v>
      </c>
      <c r="S24" s="36"/>
    </row>
    <row r="25" spans="2:19" ht="17.25" customHeight="1" x14ac:dyDescent="0.25">
      <c r="B25" s="27" t="s">
        <v>30</v>
      </c>
      <c r="C25" s="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1"/>
      <c r="R25" s="55">
        <f>SUM(CashPaidOut[[#This Row],[Период 0]:[Период 12]])</f>
        <v>0</v>
      </c>
      <c r="S25" s="36"/>
    </row>
    <row r="26" spans="2:19" ht="17.25" customHeight="1" x14ac:dyDescent="0.25">
      <c r="B26" s="27" t="s">
        <v>31</v>
      </c>
      <c r="C26" s="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1"/>
      <c r="R26" s="55">
        <f>SUM(CashPaidOut[[#This Row],[Период 0]:[Период 12]])</f>
        <v>0</v>
      </c>
      <c r="S26" s="36"/>
    </row>
    <row r="27" spans="2:19" ht="17.25" customHeight="1" x14ac:dyDescent="0.25">
      <c r="B27" s="3" t="s">
        <v>6</v>
      </c>
      <c r="C27" s="8"/>
      <c r="D27" s="54">
        <f>SUBTOTAL(109,CashPaidOut[Период 0])</f>
        <v>0</v>
      </c>
      <c r="E27" s="54">
        <f>SUBTOTAL(109,CashPaidOut[Период 1])</f>
        <v>400</v>
      </c>
      <c r="F27" s="54">
        <f>SUBTOTAL(109,CashPaidOut[Период 2])</f>
        <v>0</v>
      </c>
      <c r="G27" s="54">
        <f>SUBTOTAL(109,CashPaidOut[Период 3])</f>
        <v>226</v>
      </c>
      <c r="H27" s="54">
        <f>SUBTOTAL(109,CashPaidOut[Период 4])</f>
        <v>0</v>
      </c>
      <c r="I27" s="54">
        <f>SUBTOTAL(109,CashPaidOut[Период 5])</f>
        <v>0</v>
      </c>
      <c r="J27" s="54">
        <f>SUBTOTAL(109,CashPaidOut[Период 6])</f>
        <v>0</v>
      </c>
      <c r="K27" s="54">
        <f>SUBTOTAL(109,CashPaidOut[Период 7])</f>
        <v>0</v>
      </c>
      <c r="L27" s="54">
        <f>SUBTOTAL(109,CashPaidOut[Период 8])</f>
        <v>0</v>
      </c>
      <c r="M27" s="54">
        <f>SUBTOTAL(109,CashPaidOut[Период 9])</f>
        <v>0</v>
      </c>
      <c r="N27" s="54">
        <f>SUBTOTAL(109,CashPaidOut[Период 10])</f>
        <v>0</v>
      </c>
      <c r="O27" s="54">
        <f>SUBTOTAL(109,CashPaidOut[Период 11])</f>
        <v>0</v>
      </c>
      <c r="P27" s="54">
        <f>SUBTOTAL(109,CashPaidOut[Период 12])</f>
        <v>0</v>
      </c>
      <c r="Q27" s="14"/>
      <c r="R27" s="54">
        <f>SUBTOTAL(109,CashPaidOut[Общо])</f>
        <v>626</v>
      </c>
      <c r="S27" s="37"/>
    </row>
  </sheetData>
  <mergeCells count="1">
    <mergeCell ref="B1:S1"/>
  </mergeCells>
  <phoneticPr fontId="20" type="noConversion"/>
  <dataValidations count="9">
    <dataValidation allowBlank="1" showInputMessage="1" showErrorMessage="1" prompt="Създайте списък на елементите за изплащане на пари в брой за всеки месец в таблица за парични плащания, започвайки от клетка B6 в този работен лист" sqref="A1" xr:uid="{00000000-0002-0000-0100-000000000000}"/>
    <dataValidation allowBlank="1" showInputMessage="1" showErrorMessage="1" prompt="Заглавието на този работен лист е в тази клетка и етикети за Приблизително предварително стартиране в клетки D3 и D4 и Приблизителна обща стойност в R3 и R4" sqref="B1:S1" xr:uid="{1D8D4329-5FB0-4C26-8647-4DCD13CCB220}"/>
    <dataValidation allowBlank="1" showInputMessage="1" showErrorMessage="1" prompt="Началната дата на фискалната година се актуализира автоматично в клетката по-долу" sqref="B3" xr:uid="{00000000-0002-0000-0100-000002000000}"/>
    <dataValidation allowBlank="1" showInputMessage="1" showErrorMessage="1" prompt="Началната дата на фискалната година се актуализира автоматично в тази клетка" sqref="B4" xr:uid="{00000000-0002-0000-0100-000003000000}"/>
    <dataValidation allowBlank="1" showInputMessage="1" showErrorMessage="1" prompt="Етикетите за месечни изплатени суми в брой се намират в колоната по-долу и предварително стартиране и сума всеки месец в таблицата. Приблизителна обща стойност се изчислява автоматично, а линия на тренда се актуализира в края" sqref="B5" xr:uid="{00000000-0002-0000-0100-000004000000}"/>
    <dataValidation allowBlank="1" showInputMessage="1" showErrorMessage="1" prompt="Етикет на приблизително предварително стартиране е в тази и в клетка по-долу" sqref="D3" xr:uid="{00000000-0002-0000-0100-000005000000}"/>
    <dataValidation allowBlank="1" showInputMessage="1" showErrorMessage="1" prompt="Автоматично актуализиран месец се намира в тази клетка и в клетки вдясно" sqref="E3" xr:uid="{00000000-0002-0000-0100-000006000000}"/>
    <dataValidation allowBlank="1" showInputMessage="1" showErrorMessage="1" prompt="Автоматично актуализирана дата се намира в тази клетка и в клетки вдясно" sqref="E4" xr:uid="{00000000-0002-0000-0100-000007000000}"/>
    <dataValidation allowBlank="1" showInputMessage="1" showErrorMessage="1" prompt="Етикет на Приблизителна обща стойност е в тази и в клетка по-долу" sqref="R3" xr:uid="{00000000-0002-0000-0100-000008000000}"/>
  </dataValidations>
  <printOptions horizontalCentered="1" verticalCentered="1"/>
  <pageMargins left="0.5" right="0.5" top="0.5" bottom="0.5" header="0.3" footer="0.3"/>
  <pageSetup paperSize="9" scale="58" orientation="landscape" r:id="rId1"/>
  <ignoredErrors>
    <ignoredError sqref="R6:R26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100-000001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'Изплатени суми'!D27:P27</xm:f>
              <xm:sqref>S27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S13"/>
  <sheetViews>
    <sheetView showGridLines="0" zoomScaleNormal="100" workbookViewId="0">
      <pane ySplit="4" topLeftCell="A5" activePane="bottomLeft" state="frozen"/>
      <selection activeCell="R3" activeCellId="1" sqref="D3:D4 R3:R4"/>
      <selection pane="bottomLeft"/>
    </sheetView>
  </sheetViews>
  <sheetFormatPr defaultRowHeight="17.25" customHeight="1" x14ac:dyDescent="0.25"/>
  <cols>
    <col min="1" max="1" width="2.5703125" customWidth="1"/>
    <col min="2" max="2" width="48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5.28515625" customWidth="1"/>
  </cols>
  <sheetData>
    <row r="1" spans="2:19" ht="42" customHeight="1" thickBot="1" x14ac:dyDescent="0.6">
      <c r="B1" s="57" t="s">
        <v>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ht="22.5" customHeight="1" thickTop="1" x14ac:dyDescent="0.25">
      <c r="Q2" s="12"/>
    </row>
    <row r="3" spans="2:19" ht="30" customHeight="1" x14ac:dyDescent="0.3">
      <c r="B3" s="11" t="s">
        <v>0</v>
      </c>
      <c r="D3" s="50" t="s">
        <v>9</v>
      </c>
      <c r="E3" s="10" t="str">
        <f ca="1">UPPER(TEXT(FiscalYearStartDate,"mmm"))</f>
        <v>ЮЛИ</v>
      </c>
      <c r="F3" s="10" t="str">
        <f ca="1">UPPER(TEXT(EOMONTH(FiscalYearStartDate,1),"mmm"))</f>
        <v>АВГ</v>
      </c>
      <c r="G3" s="10" t="str">
        <f ca="1">UPPER(TEXT(EOMONTH(FiscalYearStartDate,2),"mmm"))</f>
        <v>СЕП</v>
      </c>
      <c r="H3" s="10" t="str">
        <f ca="1">UPPER(TEXT(EOMONTH(FiscalYearStartDate,3),"mmm"))</f>
        <v>ОКТ</v>
      </c>
      <c r="I3" s="10" t="str">
        <f ca="1">UPPER(TEXT(EOMONTH(FiscalYearStartDate,4),"mmm"))</f>
        <v>НОЕ</v>
      </c>
      <c r="J3" s="10" t="str">
        <f ca="1">UPPER(TEXT(EOMONTH(FiscalYearStartDate,5),"mmm"))</f>
        <v>ДЕК</v>
      </c>
      <c r="K3" s="10" t="str">
        <f ca="1">UPPER(TEXT(EOMONTH(FiscalYearStartDate,6),"mmm"))</f>
        <v>ЯНУ</v>
      </c>
      <c r="L3" s="10" t="str">
        <f ca="1">UPPER(TEXT(EOMONTH(FiscalYearStartDate,7),"mmm"))</f>
        <v>ФЕВ</v>
      </c>
      <c r="M3" s="10" t="str">
        <f ca="1">UPPER(TEXT(EOMONTH(FiscalYearStartDate,8),"mmm"))</f>
        <v>МАР</v>
      </c>
      <c r="N3" s="10" t="str">
        <f ca="1">UPPER(TEXT(EOMONTH(FiscalYearStartDate,9),"mmm"))</f>
        <v>АПР</v>
      </c>
      <c r="O3" s="10" t="str">
        <f ca="1">UPPER(TEXT(EOMONTH(FiscalYearStartDate,10),"mmm"))</f>
        <v>МАЙ</v>
      </c>
      <c r="P3" s="10" t="str">
        <f ca="1">UPPER(TEXT(EOMONTH(FiscalYearStartDate,11),"mmm"))</f>
        <v>ЮНИ</v>
      </c>
      <c r="Q3" s="24"/>
      <c r="R3" s="52" t="s">
        <v>6</v>
      </c>
      <c r="S3" s="1"/>
    </row>
    <row r="4" spans="2:19" s="20" customFormat="1" ht="16.5" customHeight="1" thickBot="1" x14ac:dyDescent="0.3">
      <c r="B4" s="19">
        <f ca="1">'Постъпления в брой'!FiscalYearStartDate</f>
        <v>43647</v>
      </c>
      <c r="D4" s="51" t="s">
        <v>10</v>
      </c>
      <c r="E4" s="23">
        <f ca="1">FiscalYearStartDate</f>
        <v>43647</v>
      </c>
      <c r="F4" s="23">
        <f t="shared" ref="F4" ca="1" si="0">EOMONTH(E4,0)+DAY(FiscalYearStartDate)</f>
        <v>43678</v>
      </c>
      <c r="G4" s="23">
        <f t="shared" ref="G4" ca="1" si="1">EOMONTH(F4,0)+DAY(FiscalYearStartDate)</f>
        <v>43709</v>
      </c>
      <c r="H4" s="23">
        <f t="shared" ref="H4" ca="1" si="2">EOMONTH(G4,0)+DAY(FiscalYearStartDate)</f>
        <v>43739</v>
      </c>
      <c r="I4" s="23">
        <f t="shared" ref="I4" ca="1" si="3">EOMONTH(H4,0)+DAY(FiscalYearStartDate)</f>
        <v>43770</v>
      </c>
      <c r="J4" s="23">
        <f t="shared" ref="J4" ca="1" si="4">EOMONTH(I4,0)+DAY(FiscalYearStartDate)</f>
        <v>43800</v>
      </c>
      <c r="K4" s="23">
        <f t="shared" ref="K4" ca="1" si="5">EOMONTH(J4,0)+DAY(FiscalYearStartDate)</f>
        <v>43831</v>
      </c>
      <c r="L4" s="23">
        <f t="shared" ref="L4" ca="1" si="6">EOMONTH(K4,0)+DAY(FiscalYearStartDate)</f>
        <v>43862</v>
      </c>
      <c r="M4" s="23">
        <f t="shared" ref="M4" ca="1" si="7">EOMONTH(L4,0)+DAY(FiscalYearStartDate)</f>
        <v>43891</v>
      </c>
      <c r="N4" s="23">
        <f t="shared" ref="N4" ca="1" si="8">EOMONTH(M4,0)+DAY(FiscalYearStartDate)</f>
        <v>43922</v>
      </c>
      <c r="O4" s="23">
        <f t="shared" ref="O4" ca="1" si="9">EOMONTH(N4,0)+DAY(FiscalYearStartDate)</f>
        <v>43952</v>
      </c>
      <c r="P4" s="23">
        <f t="shared" ref="P4" ca="1" si="10">EOMONTH(O4,0)+DAY(FiscalYearStartDate)</f>
        <v>43983</v>
      </c>
      <c r="Q4" s="22"/>
      <c r="R4" s="50" t="s">
        <v>32</v>
      </c>
      <c r="S4" s="21"/>
    </row>
    <row r="5" spans="2:19" s="5" customFormat="1" ht="17.25" customHeight="1" thickTop="1" x14ac:dyDescent="0.25">
      <c r="B5" s="2" t="s">
        <v>33</v>
      </c>
      <c r="C5" s="6"/>
      <c r="D5"/>
      <c r="E5"/>
      <c r="F5"/>
      <c r="G5"/>
      <c r="H5"/>
      <c r="I5"/>
      <c r="J5"/>
      <c r="K5"/>
      <c r="L5"/>
      <c r="M5"/>
      <c r="N5"/>
      <c r="O5"/>
      <c r="P5"/>
      <c r="Q5" s="13"/>
      <c r="R5"/>
      <c r="S5"/>
    </row>
    <row r="6" spans="2:19" ht="17.25" customHeight="1" x14ac:dyDescent="0.25">
      <c r="B6" s="27" t="s">
        <v>34</v>
      </c>
      <c r="C6" s="8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41"/>
      <c r="R6" s="55">
        <f>SUM(CashPaid[[#This Row],[Период 0]:[Период 12]])</f>
        <v>0</v>
      </c>
      <c r="S6" s="36"/>
    </row>
    <row r="7" spans="2:19" ht="17.25" customHeight="1" x14ac:dyDescent="0.25">
      <c r="B7" s="27" t="s">
        <v>35</v>
      </c>
      <c r="C7" s="8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41"/>
      <c r="R7" s="55">
        <f>SUM(CashPaid[[#This Row],[Период 0]:[Период 12]])</f>
        <v>0</v>
      </c>
      <c r="S7" s="36"/>
    </row>
    <row r="8" spans="2:19" ht="17.25" customHeight="1" x14ac:dyDescent="0.25">
      <c r="B8" s="27" t="s">
        <v>36</v>
      </c>
      <c r="C8" s="8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41"/>
      <c r="R8" s="55">
        <f>SUM(CashPaid[[#This Row],[Период 0]:[Период 12]])</f>
        <v>0</v>
      </c>
      <c r="S8" s="36"/>
    </row>
    <row r="9" spans="2:19" ht="17.25" customHeight="1" x14ac:dyDescent="0.25">
      <c r="B9" s="27" t="s">
        <v>37</v>
      </c>
      <c r="C9" s="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1"/>
      <c r="R9" s="55">
        <f>SUM(CashPaid[[#This Row],[Период 0]:[Период 12]])</f>
        <v>0</v>
      </c>
      <c r="S9" s="36"/>
    </row>
    <row r="10" spans="2:19" ht="17.25" customHeight="1" x14ac:dyDescent="0.25">
      <c r="B10" s="27" t="s">
        <v>38</v>
      </c>
      <c r="C10" s="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1"/>
      <c r="R10" s="55">
        <f>SUM(CashPaid[[#This Row],[Период 0]:[Период 12]])</f>
        <v>0</v>
      </c>
      <c r="S10" s="36"/>
    </row>
    <row r="11" spans="2:19" ht="17.25" customHeight="1" x14ac:dyDescent="0.25">
      <c r="B11" s="3" t="s">
        <v>6</v>
      </c>
      <c r="C11" s="8"/>
      <c r="D11" s="54">
        <f>SUBTOTAL(109,CashPaid[Период 0])</f>
        <v>0</v>
      </c>
      <c r="E11" s="54">
        <f>SUBTOTAL(109,CashPaid[Период 1])</f>
        <v>0</v>
      </c>
      <c r="F11" s="54">
        <f>SUBTOTAL(109,CashPaid[Период 2])</f>
        <v>0</v>
      </c>
      <c r="G11" s="54">
        <f>SUBTOTAL(109,CashPaid[Период 3])</f>
        <v>0</v>
      </c>
      <c r="H11" s="54">
        <f>SUBTOTAL(109,CashPaid[Период 4])</f>
        <v>0</v>
      </c>
      <c r="I11" s="54">
        <f>SUBTOTAL(109,CashPaid[Период 5])</f>
        <v>0</v>
      </c>
      <c r="J11" s="54">
        <f>SUBTOTAL(109,CashPaid[Период 6])</f>
        <v>0</v>
      </c>
      <c r="K11" s="54">
        <f>SUBTOTAL(109,CashPaid[Период 7])</f>
        <v>0</v>
      </c>
      <c r="L11" s="54">
        <f>SUBTOTAL(109,CashPaid[Период 8])</f>
        <v>0</v>
      </c>
      <c r="M11" s="54">
        <f>SUBTOTAL(109,CashPaid[Период 9])</f>
        <v>0</v>
      </c>
      <c r="N11" s="54">
        <f>SUBTOTAL(109,CashPaid[Период 10])</f>
        <v>0</v>
      </c>
      <c r="O11" s="54">
        <f>SUBTOTAL(109,CashPaid[Период 11])</f>
        <v>0</v>
      </c>
      <c r="P11" s="54">
        <f>SUBTOTAL(109,CashPaid[Период 12])</f>
        <v>0</v>
      </c>
      <c r="Q11" s="15"/>
      <c r="R11" s="54">
        <f>SUBTOTAL(109,CashPaid[Общо])</f>
        <v>0</v>
      </c>
      <c r="S11" s="38"/>
    </row>
    <row r="12" spans="2:19" s="4" customFormat="1" ht="17.25" customHeight="1" thickBot="1" x14ac:dyDescent="0.3">
      <c r="B12" s="40" t="s">
        <v>39</v>
      </c>
      <c r="C12" s="6"/>
      <c r="D12" s="47">
        <f>SUM(CashPaidOut[Период 0],CashPaid[Период 0])</f>
        <v>0</v>
      </c>
      <c r="E12" s="47">
        <f>SUM(CashPaidOut[Период 1],CashPaid[Период 1])</f>
        <v>400</v>
      </c>
      <c r="F12" s="47">
        <f>SUM(CashPaidOut[Период 2],CashPaid[Период 2])</f>
        <v>0</v>
      </c>
      <c r="G12" s="47">
        <f>SUM(CashPaidOut[Период 3],CashPaid[Период 3])</f>
        <v>226</v>
      </c>
      <c r="H12" s="47">
        <f>SUM(CashPaidOut[Период 4],CashPaid[Период 4])</f>
        <v>0</v>
      </c>
      <c r="I12" s="47">
        <f>SUM(CashPaidOut[Период 5],CashPaid[Период 5])</f>
        <v>0</v>
      </c>
      <c r="J12" s="47">
        <f>SUM(CashPaidOut[Период 6],CashPaid[Период 6])</f>
        <v>0</v>
      </c>
      <c r="K12" s="47">
        <f>SUM(CashPaidOut[Период 7],CashPaid[Период 7])</f>
        <v>0</v>
      </c>
      <c r="L12" s="47">
        <f>SUM(CashPaidOut[Период 8],CashPaid[Период 8])</f>
        <v>0</v>
      </c>
      <c r="M12" s="47">
        <f>SUM(CashPaidOut[Период 9],CashPaid[Период 9])</f>
        <v>0</v>
      </c>
      <c r="N12" s="47">
        <f>SUM(CashPaidOut[Период 10],CashPaid[Период 10])</f>
        <v>0</v>
      </c>
      <c r="O12" s="47">
        <f>SUM(CashPaidOut[Период 11],CashPaid[Период 11])</f>
        <v>0</v>
      </c>
      <c r="P12" s="47">
        <f>SUM(CashPaidOut[Период 12],CashPaid[Период 12])</f>
        <v>0</v>
      </c>
      <c r="Q12" s="16"/>
      <c r="R12" s="47">
        <f>SUM(CashPaidOut[Общо],CashPaid[Общо])</f>
        <v>626</v>
      </c>
      <c r="S12" s="39"/>
    </row>
    <row r="13" spans="2:19" ht="17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">
    <mergeCell ref="B1:S1"/>
  </mergeCells>
  <phoneticPr fontId="20" type="noConversion"/>
  <dataValidations count="10">
    <dataValidation allowBlank="1" showInputMessage="1" showErrorMessage="1" prompt="Създайте списък с изплатени суми в брой - елементи с нестопанска цел и загуба за всеки месец в таблица с платени пари в брой, започваща в клетка B6 в този работен лист" sqref="A1" xr:uid="{00000000-0002-0000-0200-000000000000}"/>
    <dataValidation allowBlank="1" showInputMessage="1" showErrorMessage="1" prompt="Заглавието на този работен лист е в тази клетка и етикети за Приблизително предварително стартиране в клетки D3 и D4 и Приблизителна обща стойност в R3 и R4" sqref="B1:S1" xr:uid="{00000000-0002-0000-0200-000001000000}"/>
    <dataValidation allowBlank="1" showInputMessage="1" showErrorMessage="1" prompt="Началната дата на фискалната година се актуализира автоматично в клетката по-долу" sqref="B3" xr:uid="{00000000-0002-0000-0200-000002000000}"/>
    <dataValidation allowBlank="1" showInputMessage="1" showErrorMessage="1" prompt="Началната дата на фискалната година се актуализира автоматично в тази клетка" sqref="B4" xr:uid="{00000000-0002-0000-0200-000003000000}"/>
    <dataValidation allowBlank="1" showInputMessage="1" showErrorMessage="1" prompt="Променете етикетите в колоната на таблицата по-долу и въведете суми за предварително стартиране и всеки месец в таблицата. Приблизителна обща стойност на елемента се изчислява автоматично и линия на тренда се актуализира в края" sqref="B5" xr:uid="{00000000-0002-0000-0200-000004000000}"/>
    <dataValidation allowBlank="1" showInputMessage="1" showErrorMessage="1" prompt="Обща сума за &quot;Изплатени суми в брой“ за всеки месец и линия на тренда се актуализират автоматично в клетките отдясно " sqref="B12" xr:uid="{00000000-0002-0000-0200-000005000000}"/>
    <dataValidation allowBlank="1" showInputMessage="1" showErrorMessage="1" prompt="Етикет на приблизително предварително стартиране е в тази и в клетка по-долу" sqref="D3" xr:uid="{00000000-0002-0000-0200-000006000000}"/>
    <dataValidation allowBlank="1" showInputMessage="1" showErrorMessage="1" prompt="Автоматично актуализиран месец се намира в тази клетка и в клетки вдясно" sqref="E3" xr:uid="{00000000-0002-0000-0200-000007000000}"/>
    <dataValidation allowBlank="1" showInputMessage="1" showErrorMessage="1" prompt="Автоматично актуализирана дата се намира в тази клетка и в клетки вдясно" sqref="E4" xr:uid="{00000000-0002-0000-0200-000008000000}"/>
    <dataValidation allowBlank="1" showInputMessage="1" showErrorMessage="1" prompt="Етикет на Приблизителна обща стойност е в тази и в клетка по-долу" sqref="R3" xr:uid="{00000000-0002-0000-0200-000009000000}"/>
  </dataValidations>
  <printOptions horizontalCentered="1" verticalCentered="1"/>
  <pageMargins left="0.5" right="0.5" top="0.5" bottom="0.5" header="0.3" footer="0.3"/>
  <pageSetup paperSize="9" scale="58" orientation="landscape" r:id="rId1"/>
  <ignoredErrors>
    <ignoredError sqref="R6:R10 D12:P12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200-000002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'Изплатени суми (които не са П&amp;З'!D11:P11</xm:f>
              <xm:sqref>S11</xm:sqref>
            </x14:sparkline>
            <x14:sparkline>
              <xm:f>'Изплатени суми (които не са П&amp;З'!D12:P12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Постъпления в брой</vt:lpstr>
      <vt:lpstr>Изплатени суми</vt:lpstr>
      <vt:lpstr>Изплатени суми (които не са П&amp;З</vt:lpstr>
      <vt:lpstr>'Изплатени суми'!FiscalYearStartDate</vt:lpstr>
      <vt:lpstr>'Изплатени суми (които не са П&amp;З'!FiscalYearStartDate</vt:lpstr>
      <vt:lpstr>'Постъпления в брой'!FiscalYearStartDate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2018-03-27T13:04:53Z</dcterms:created>
  <dcterms:modified xsi:type="dcterms:W3CDTF">2019-05-24T09:18:20Z</dcterms:modified>
</cp:coreProperties>
</file>