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bg-BG\"/>
    </mc:Choice>
  </mc:AlternateContent>
  <xr:revisionPtr revIDLastSave="0" documentId="13_ncr:1_{281C40C1-47B2-4F2F-8EB7-4C572091F283}" xr6:coauthVersionLast="43" xr6:coauthVersionMax="43" xr10:uidLastSave="{00000000-0000-0000-0000-000000000000}"/>
  <bookViews>
    <workbookView xWindow="-120" yWindow="-120" windowWidth="28800" windowHeight="14415" xr2:uid="{00000000-000D-0000-FFFF-FFFF00000000}"/>
  </bookViews>
  <sheets>
    <sheet name="Калкулатор на заеми" sheetId="1" r:id="rId1"/>
  </sheets>
  <definedNames>
    <definedName name="PercentageOfMonthlyIncome">CollegeLoans[[#Totals],[Текущо месечно плащане]]/ПриблизителнаМесечнаЗаплата</definedName>
    <definedName name="КомбинираноМесечноПлащане">CollegeLoans[[#Totals],[Текущо месечно плащане]]</definedName>
    <definedName name="НачалоЗаемДнес">IF(НачалоИзплащанеЗаем&lt;TODAY(),TRUE,FALSE)</definedName>
    <definedName name="НачалоИзплащанеЗаем">'Калкулатор на заеми'!$K$2</definedName>
    <definedName name="ОбединеноПлащанеЗаем">'Калкулатор на заеми'!$L$18</definedName>
    <definedName name="_xlnm.Print_Titles" localSheetId="0">'Калкулатор на заеми'!$8:$9</definedName>
    <definedName name="ПриблизителнаГодишнаЗаплата">'Калкулатор на заеми'!$F$2</definedName>
    <definedName name="ПриблизителнаМесечнаЗаплата">'Калкулатор на заеми'!$L$20</definedName>
    <definedName name="ПроцентНадПод">IF(CollegeLoans[[#Totals],[Планирано плащане]]/ПриблизителнаМесечнаЗаплата&gt;=0.08,"над","под")</definedName>
    <definedName name="ПроцентОтДоходи">CollegeLoans[[#Totals],[Планирано плащане]]/ПриблизителнаМесечнаЗаплата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K13" i="1"/>
  <c r="J13" i="1" s="1"/>
  <c r="L13" i="1" l="1"/>
  <c r="D16" i="1"/>
  <c r="H14" i="1" l="1"/>
  <c r="K14" i="1"/>
  <c r="J14" i="1" s="1"/>
  <c r="L14" i="1" l="1"/>
  <c r="K2" i="1"/>
  <c r="F10" i="1"/>
  <c r="I13" i="1" l="1"/>
  <c r="I14" i="1"/>
  <c r="F11" i="1"/>
  <c r="I10" i="1" l="1"/>
  <c r="I11" i="1" l="1"/>
  <c r="I15" i="1"/>
  <c r="I12" i="1"/>
  <c r="H12" i="1"/>
  <c r="H15" i="1"/>
  <c r="K12" i="1"/>
  <c r="J12" i="1" s="1"/>
  <c r="K15" i="1"/>
  <c r="L15" i="1" s="1"/>
  <c r="L20" i="1"/>
  <c r="E17" i="1"/>
  <c r="D17" i="1"/>
  <c r="K11" i="1"/>
  <c r="L11" i="1" s="1"/>
  <c r="H11" i="1"/>
  <c r="K10" i="1"/>
  <c r="H10" i="1"/>
  <c r="K16" i="1" l="1"/>
  <c r="L5" i="1" s="1"/>
  <c r="I16" i="1"/>
  <c r="E6" i="1" s="1"/>
  <c r="J10" i="1"/>
  <c r="L12" i="1"/>
  <c r="J11" i="1"/>
  <c r="J15" i="1"/>
  <c r="L10" i="1"/>
  <c r="J16" i="1" l="1"/>
  <c r="L18" i="1" s="1"/>
  <c r="L16" i="1"/>
  <c r="E5" i="1"/>
  <c r="L6" i="1"/>
  <c r="J17" i="1"/>
  <c r="L17" i="1"/>
</calcChain>
</file>

<file path=xl/sharedStrings.xml><?xml version="1.0" encoding="utf-8"?>
<sst xmlns="http://schemas.openxmlformats.org/spreadsheetml/2006/main" count="32" uniqueCount="32">
  <si>
    <t>КАЛКУЛАТОР НА УНИВЕРСИТЕТСКИ ЗАЕМИ</t>
  </si>
  <si>
    <r>
      <t xml:space="preserve"> Предполага се, че общото месечно плащане на студентския заем </t>
    </r>
    <r>
      <rPr>
        <b/>
        <sz val="16"/>
        <color theme="6" tint="-0.499984740745262"/>
        <rFont val="Calibri"/>
        <family val="2"/>
        <scheme val="minor"/>
      </rPr>
      <t>не надвишава 8%</t>
    </r>
    <r>
      <rPr>
        <sz val="16"/>
        <color theme="6" tint="-0.499984740745262"/>
        <rFont val="Calibri"/>
        <family val="2"/>
        <scheme val="minor"/>
      </rPr>
      <t xml:space="preserve"> от първата ви годишна заплата.</t>
    </r>
  </si>
  <si>
    <t>Комбинираното ви текущо месечно плащане е:</t>
  </si>
  <si>
    <t>Процент от текущия месечен доход:</t>
  </si>
  <si>
    <t>ОБЩА ИНФОРМАЦИЯ ЗА ЗАЕМА</t>
  </si>
  <si>
    <t>Заем №</t>
  </si>
  <si>
    <t>10998M88</t>
  </si>
  <si>
    <t>20987N87</t>
  </si>
  <si>
    <t>Общи суми</t>
  </si>
  <si>
    <t>Средни стойности</t>
  </si>
  <si>
    <t>Общо консолидирано плащане на заем:</t>
  </si>
  <si>
    <t>Очакван месечен доход след завършване:</t>
  </si>
  <si>
    <t>Заемодател</t>
  </si>
  <si>
    <t>Заемодател 1</t>
  </si>
  <si>
    <t>Заемодател 2</t>
  </si>
  <si>
    <t>В тази клетка се намира триъгълната стрелка надясно, насочваща към очаквана годишна заплата.</t>
  </si>
  <si>
    <t>Сума на заема</t>
  </si>
  <si>
    <t>Годишен
лихвен процент</t>
  </si>
  <si>
    <t>Очаквана годишна заплата след завършване</t>
  </si>
  <si>
    <t>ДАННИ ЗА ИЗПЛАЩАНЕ НА ЗАЕМА</t>
  </si>
  <si>
    <t>Начална дата</t>
  </si>
  <si>
    <t>Продължителност (в години)</t>
  </si>
  <si>
    <t>Комбинираното ви планирано месечно плащане е:</t>
  </si>
  <si>
    <t xml:space="preserve">  Процент от планирания месечен доход:</t>
  </si>
  <si>
    <t>Крайна дата</t>
  </si>
  <si>
    <t>В тази клетка се намира триъгълната стрелка надясно, насочваща към дата, на която ще започнете да връщате кредити.</t>
  </si>
  <si>
    <t>ПОДРОБНИ ДАННИ ЗА ПЛАЩАНЕ</t>
  </si>
  <si>
    <t>Текущо месечно плащане</t>
  </si>
  <si>
    <t>Обща
лихва</t>
  </si>
  <si>
    <t>Датата, на която ще започнете да изплащате заемите</t>
  </si>
  <si>
    <t>Планирано плащане</t>
  </si>
  <si>
    <t>Годишно
Плащане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</si>
</sst>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_(* #,##0.00_);_(* \(#,##0.00\);_(* &quot;-&quot;??_);_(@_)"/>
    <numFmt numFmtId="166" formatCode="#,##0.00\ &quot;лв.&quot;"/>
    <numFmt numFmtId="167" formatCode="#,##0\ &quot;лв.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0" fillId="0" borderId="0" xfId="1" applyNumberFormat="1" applyFont="1" applyFill="1" applyBorder="1" applyAlignment="1">
      <alignment horizontal="right" indent="3"/>
    </xf>
    <xf numFmtId="166" fontId="0" fillId="0" borderId="0" xfId="1" applyNumberFormat="1" applyFont="1" applyFill="1" applyBorder="1" applyAlignment="1">
      <alignment horizontal="right" indent="2"/>
    </xf>
    <xf numFmtId="166" fontId="0" fillId="0" borderId="0" xfId="1" applyNumberFormat="1" applyFont="1" applyFill="1" applyBorder="1" applyAlignment="1">
      <alignment horizontal="right" indent="4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0" xfId="1" applyFont="1" applyFill="1" applyBorder="1" applyAlignment="1">
      <alignment horizontal="right" indent="2"/>
    </xf>
    <xf numFmtId="10" fontId="0" fillId="0" borderId="1" xfId="2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2" builtinId="10" customBuiltin="1"/>
    <cellStyle name="Валута" xfId="1" builtinId="4" customBuiltin="1"/>
    <cellStyle name="Валута [0]" xfId="12" builtinId="7" customBuiltin="1"/>
    <cellStyle name="Вход" xfId="16" builtinId="20" customBuiltin="1"/>
    <cellStyle name="Добър" xfId="13" builtinId="26" customBuiltin="1"/>
    <cellStyle name="Заглавие" xfId="3" builtinId="15" customBuiltin="1"/>
    <cellStyle name="Заглавие 1" xfId="5" builtinId="16" customBuiltin="1"/>
    <cellStyle name="Заглавие 2" xfId="6" builtinId="17" customBuiltin="1"/>
    <cellStyle name="Заглавие 3" xfId="7" builtinId="18" customBuiltin="1"/>
    <cellStyle name="Заглавие 4" xfId="4" builtinId="19" customBuiltin="1"/>
    <cellStyle name="Запетая" xfId="10" builtinId="3" customBuiltin="1"/>
    <cellStyle name="Запетая [0]" xfId="11" builtinId="6" customBuiltin="1"/>
    <cellStyle name="Изход" xfId="17" builtinId="21" customBuiltin="1"/>
    <cellStyle name="Изчисление" xfId="18" builtinId="22" customBuiltin="1"/>
    <cellStyle name="Контролна клетка" xfId="20" builtinId="23" customBuiltin="1"/>
    <cellStyle name="Лош" xfId="14" builtinId="27" customBuiltin="1"/>
    <cellStyle name="Неутрален" xfId="15" builtinId="28" customBuiltin="1"/>
    <cellStyle name="Нормален" xfId="0" builtinId="0" customBuiltin="1"/>
    <cellStyle name="Обяснителен текст" xfId="8" builtinId="53" customBuiltin="1"/>
    <cellStyle name="Предупредителен текст" xfId="21" builtinId="11" customBuiltin="1"/>
    <cellStyle name="Процент" xfId="2" builtinId="5" customBuiltin="1"/>
    <cellStyle name="Свързана клетка" xfId="19" builtinId="24" customBuiltin="1"/>
    <cellStyle name="Сума" xfId="9" builtinId="2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6" formatCode="#,##0.00\ &quot;лв.&quot;"/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color theme="3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numFmt numFmtId="19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Кредитен калкулатор на колежа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Стрелка" descr="Триъгълна стрелка, сочеща надясно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Стрелка" descr="Триъгълна стрелка, сочеща надясно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Стрелка" descr="Триъгълна стрелка, сочеща надясно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Стрелка" descr="Триъгълна стрелка, сочеща надясно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Стрелка" descr="Триъгълна стрелка, сочеща надясно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Стрелка" descr="Триъгълна стрелка, сочеща надясно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llegeLoans" displayName="CollegeLoans" ref="B9:L16" totalsRowCount="1" headerRowDxfId="24" dataDxfId="23" totalsRowDxfId="22">
  <tableColumns count="11">
    <tableColumn id="1" xr3:uid="{00000000-0010-0000-0000-000001000000}" name="Заем №" totalsRowLabel="Общи суми" dataDxfId="21" totalsRowDxfId="20"/>
    <tableColumn id="3" xr3:uid="{00000000-0010-0000-0000-000003000000}" name="Заемодател" dataDxfId="19" totalsRowDxfId="18"/>
    <tableColumn id="6" xr3:uid="{00000000-0010-0000-0000-000006000000}" name="Сума на заема" totalsRowFunction="sum" dataDxfId="17" totalsRowDxfId="16"/>
    <tableColumn id="7" xr3:uid="{00000000-0010-0000-0000-000007000000}" name="Годишен_x000a_лихвен процент" dataDxfId="15" totalsRowDxfId="14"/>
    <tableColumn id="4" xr3:uid="{00000000-0010-0000-0000-000004000000}" name="Начална дата" dataDxfId="13" totalsRowDxfId="12" dataCellStyle="Нормален"/>
    <tableColumn id="9" xr3:uid="{00000000-0010-0000-0000-000009000000}" name="Продължителност (в години)" dataDxfId="11" totalsRowDxfId="10"/>
    <tableColumn id="5" xr3:uid="{00000000-0010-0000-0000-000005000000}" name="Крайна дата" dataDxfId="9" totalsRowDxfId="8">
      <calculatedColumnFormula>IF(AND(CollegeLoans[[#This Row],[Начална дата]]&gt;0,CollegeLoans[[#This Row],[Продължителност (в години)]]&gt;0),EDATE(CollegeLoans[[#This Row],[Начална дата]],CollegeLoans[[#This Row],[Продължителност (в години)]]*12),"")</calculatedColumnFormula>
    </tableColumn>
    <tableColumn id="8" xr3:uid="{00000000-0010-0000-0000-000008000000}" name="Текущо месечно плащане" totalsRowFunction="sum" dataDxfId="7" totalsRowDxfId="6">
      <calculatedColumnFormula>IFERROR(IF(AND(НачалоЗаемДнес,COUNT(CollegeLoans[[#This Row],[Сума на заема]:[Продължителност (в години)]])=4,CollegeLoans[[#This Row],[Начална дата]]&lt;=TODAY()),PMT(CollegeLoans[[#This Row],[Годишен
лихвен процент]]/12,CollegeLoans[[#This Row],[Продължителност (в години)]]*12,-CollegeLoans[[#This Row],[Сума на заема]],0,0),""),0)</calculatedColumnFormula>
    </tableColumn>
    <tableColumn id="13" xr3:uid="{00000000-0010-0000-0000-00000D000000}" name="Обща_x000a_лихва" totalsRowFunction="sum" dataDxfId="5" totalsRowDxfId="4">
      <calculatedColumnFormula>IFERROR((CollegeLoans[[#This Row],[Планирано плащане]]*(CollegeLoans[[#This Row],[Продължителност (в години)]]*12))-CollegeLoans[[#This Row],[Сума на заема]],"")</calculatedColumnFormula>
    </tableColumn>
    <tableColumn id="11" xr3:uid="{00000000-0010-0000-0000-00000B000000}" name="Планирано плащане" totalsRowFunction="sum" dataDxfId="3" totalsRowDxfId="2">
      <calculatedColumnFormula>IF(COUNTA(CollegeLoans[[#This Row],[Сума на заема]:[Продължителност (в години)]])&lt;&gt;4,"",PMT(CollegeLoans[[#This Row],[Годишен
лихвен процент]]/12,CollegeLoans[[#This Row],[Продължителност (в години)]]*12,-CollegeLoans[[#This Row],[Сума на заема]],0,0))</calculatedColumnFormula>
    </tableColumn>
    <tableColumn id="2" xr3:uid="{00000000-0010-0000-0000-000002000000}" name="Годишно_x000a_Плащане" totalsRowFunction="sum" dataDxfId="1" totalsRowDxfId="0">
      <calculatedColumnFormula>IFERROR(CollegeLoans[[#This Row],[Планирано плащане]]*12,"")</calculatedColumnFormula>
    </tableColumn>
  </tableColumns>
  <tableStyleInfo name="Кредитен калкулатор на колежа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номер на заема, кредитор, сума на заема, годишен лихвен процент, начална дата и продължителност на кредита в години. Крайната дата, текущите, планираните и годишните плащания, общата сума на лихвата се изчисляват автоматично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2" width="29" style="6" customWidth="1"/>
    <col min="3" max="3" width="35.85546875" style="6" customWidth="1"/>
    <col min="4" max="4" width="14.42578125" style="6" customWidth="1"/>
    <col min="5" max="5" width="16.42578125" style="6" customWidth="1"/>
    <col min="6" max="6" width="15.85546875" style="6" customWidth="1"/>
    <col min="7" max="7" width="18.140625" style="6" customWidth="1"/>
    <col min="8" max="8" width="27.28515625" style="6" customWidth="1"/>
    <col min="9" max="9" width="17" style="6" customWidth="1"/>
    <col min="10" max="10" width="24" style="6" customWidth="1"/>
    <col min="11" max="11" width="19.42578125" style="6" customWidth="1"/>
    <col min="12" max="12" width="31.8554687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47" t="s">
        <v>0</v>
      </c>
      <c r="C2" s="47"/>
      <c r="D2" s="50" t="s">
        <v>15</v>
      </c>
      <c r="E2" s="50"/>
      <c r="F2" s="48">
        <v>50000</v>
      </c>
      <c r="G2" s="48"/>
      <c r="H2" s="48"/>
      <c r="I2" s="51" t="s">
        <v>25</v>
      </c>
      <c r="J2" s="51"/>
      <c r="K2" s="49">
        <f ca="1">TODAY()-701</f>
        <v>42907</v>
      </c>
      <c r="L2" s="49"/>
    </row>
    <row r="3" spans="1:13" ht="27.75" customHeight="1" x14ac:dyDescent="0.25">
      <c r="B3" s="46"/>
      <c r="C3" s="46"/>
      <c r="D3" s="46"/>
      <c r="E3" s="46"/>
      <c r="F3" s="52" t="s">
        <v>18</v>
      </c>
      <c r="G3" s="52"/>
      <c r="H3" s="52"/>
      <c r="I3" s="46"/>
      <c r="J3" s="46"/>
      <c r="K3" s="52" t="s">
        <v>29</v>
      </c>
      <c r="L3" s="52"/>
    </row>
    <row r="4" spans="1:13" ht="25.5" customHeight="1" x14ac:dyDescent="0.25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23"/>
    </row>
    <row r="5" spans="1:13" ht="32.25" customHeight="1" x14ac:dyDescent="0.3">
      <c r="B5" s="62" t="s">
        <v>2</v>
      </c>
      <c r="C5" s="62"/>
      <c r="D5" s="62"/>
      <c r="E5" s="56">
        <f ca="1">IFERROR(CollegeLoans[[#Totals],[Текущо месечно плащане]],"")</f>
        <v>190.91792743033542</v>
      </c>
      <c r="F5" s="56"/>
      <c r="G5" s="56"/>
      <c r="H5" s="64" t="s">
        <v>22</v>
      </c>
      <c r="I5" s="64"/>
      <c r="J5" s="64"/>
      <c r="K5" s="64"/>
      <c r="L5" s="26">
        <f ca="1">IFERROR(CollegeLoans[[#Totals],[Планирано плащане]],0)</f>
        <v>190.91792743033542</v>
      </c>
      <c r="M5" s="21"/>
    </row>
    <row r="6" spans="1:13" ht="32.25" customHeight="1" x14ac:dyDescent="0.25">
      <c r="B6" s="63" t="s">
        <v>3</v>
      </c>
      <c r="C6" s="63"/>
      <c r="D6" s="63"/>
      <c r="E6" s="57">
        <f ca="1">IFERROR(CollegeLoans[[#Totals],[Текущо месечно плащане]]/ПриблизителнаМесечнаЗаплата,"")</f>
        <v>4.5820302583280501E-2</v>
      </c>
      <c r="F6" s="57"/>
      <c r="G6" s="57"/>
      <c r="H6" s="65" t="s">
        <v>23</v>
      </c>
      <c r="I6" s="65"/>
      <c r="J6" s="65"/>
      <c r="K6" s="65"/>
      <c r="L6" s="15">
        <f ca="1">IFERROR(CollegeLoans[[#Totals],[Планирано плащане]]/ПриблизителнаМесечнаЗаплата,"")</f>
        <v>4.5820302583280501E-2</v>
      </c>
      <c r="M6" s="22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58" t="s">
        <v>4</v>
      </c>
      <c r="C8" s="58"/>
      <c r="D8" s="58"/>
      <c r="E8" s="59"/>
      <c r="F8" s="61" t="s">
        <v>19</v>
      </c>
      <c r="G8" s="58"/>
      <c r="H8" s="59"/>
      <c r="I8" s="58" t="s">
        <v>26</v>
      </c>
      <c r="J8" s="60"/>
      <c r="K8" s="60"/>
      <c r="L8" s="60"/>
    </row>
    <row r="9" spans="1:13" ht="35.1" customHeight="1" x14ac:dyDescent="0.25">
      <c r="B9" s="5" t="s">
        <v>5</v>
      </c>
      <c r="C9" s="2" t="s">
        <v>12</v>
      </c>
      <c r="D9" s="3" t="s">
        <v>16</v>
      </c>
      <c r="E9" s="7" t="s">
        <v>17</v>
      </c>
      <c r="F9" s="8" t="s">
        <v>20</v>
      </c>
      <c r="G9" s="3" t="s">
        <v>21</v>
      </c>
      <c r="H9" s="7" t="s">
        <v>24</v>
      </c>
      <c r="I9" s="3" t="s">
        <v>27</v>
      </c>
      <c r="J9" s="3" t="s">
        <v>28</v>
      </c>
      <c r="K9" s="3" t="s">
        <v>30</v>
      </c>
      <c r="L9" s="3" t="s">
        <v>31</v>
      </c>
    </row>
    <row r="10" spans="1:13" ht="15" x14ac:dyDescent="0.25">
      <c r="B10" s="5" t="s">
        <v>6</v>
      </c>
      <c r="C10" s="4" t="s">
        <v>13</v>
      </c>
      <c r="D10" s="24">
        <v>10000</v>
      </c>
      <c r="E10" s="25">
        <v>0.05</v>
      </c>
      <c r="F10" s="43">
        <f ca="1">DATE(YEAR(TODAY())-2,4,1)</f>
        <v>42826</v>
      </c>
      <c r="G10" s="1">
        <v>10</v>
      </c>
      <c r="H10" s="9">
        <f ca="1">IF(AND(CollegeLoans[[#This Row],[Начална дата]]&gt;0,CollegeLoans[[#This Row],[Продължителност (в години)]]&gt;0),EDATE(CollegeLoans[[#This Row],[Начална дата]],CollegeLoans[[#This Row],[Продължителност (в години)]]*12),"")</f>
        <v>46478</v>
      </c>
      <c r="I10" s="27">
        <f ca="1">IFERROR(IF(AND(НачалоЗаемДнес,COUNT(CollegeLoans[[#This Row],[Сума на заема]:[Продължителност (в години)]])=4,CollegeLoans[[#This Row],[Начална дата]]&lt;=TODAY()),PMT(CollegeLoans[[#This Row],[Годишен
лихвен процент]]/12,CollegeLoans[[#This Row],[Продължителност (в години)]]*12,-CollegeLoans[[#This Row],[Сума на заема]],0,0),""),0)</f>
        <v>106.06551523907524</v>
      </c>
      <c r="J10" s="28">
        <f ca="1">IFERROR((CollegeLoans[[#This Row],[Планирано плащане]]*(CollegeLoans[[#This Row],[Продължителност (в години)]]*12))-CollegeLoans[[#This Row],[Сума на заема]],"")</f>
        <v>2727.8618286890287</v>
      </c>
      <c r="K10" s="29">
        <f ca="1">IF(COUNTA(CollegeLoans[[#This Row],[Сума на заема]:[Продължителност (в години)]])&lt;&gt;4,"",PMT(CollegeLoans[[#This Row],[Годишен
лихвен процент]]/12,CollegeLoans[[#This Row],[Продължителност (в години)]]*12,-CollegeLoans[[#This Row],[Сума на заема]],0,0))</f>
        <v>106.06551523907524</v>
      </c>
      <c r="L10" s="28">
        <f ca="1">IFERROR(CollegeLoans[[#This Row],[Планирано плащане]]*12,"")</f>
        <v>1272.7861828689029</v>
      </c>
    </row>
    <row r="11" spans="1:13" ht="15" x14ac:dyDescent="0.25">
      <c r="B11" s="5" t="s">
        <v>7</v>
      </c>
      <c r="C11" s="4" t="s">
        <v>14</v>
      </c>
      <c r="D11" s="24">
        <v>8000</v>
      </c>
      <c r="E11" s="25">
        <v>0.05</v>
      </c>
      <c r="F11" s="43">
        <f ca="1">DATE(YEAR(TODAY()),5,1)</f>
        <v>43586</v>
      </c>
      <c r="G11" s="1">
        <v>10</v>
      </c>
      <c r="H11" s="9">
        <f ca="1">IF(AND(CollegeLoans[[#This Row],[Начална дата]]&gt;0,CollegeLoans[[#This Row],[Продължителност (в години)]]&gt;0),EDATE(CollegeLoans[[#This Row],[Начална дата]],CollegeLoans[[#This Row],[Продължителност (в години)]]*12),"")</f>
        <v>47239</v>
      </c>
      <c r="I11" s="27">
        <f ca="1">IFERROR(IF(AND(НачалоЗаемДнес,COUNT(CollegeLoans[[#This Row],[Сума на заема]:[Продължителност (в години)]])=4,CollegeLoans[[#This Row],[Начална дата]]&lt;=TODAY()),PMT(CollegeLoans[[#This Row],[Годишен
лихвен процент]]/12,CollegeLoans[[#This Row],[Продължителност (в години)]]*12,-CollegeLoans[[#This Row],[Сума на заема]],0,0),""),0)</f>
        <v>84.852412191260186</v>
      </c>
      <c r="J11" s="28">
        <f ca="1">IFERROR((CollegeLoans[[#This Row],[Планирано плащане]]*(CollegeLoans[[#This Row],[Продължителност (в години)]]*12))-CollegeLoans[[#This Row],[Сума на заема]],"")</f>
        <v>2182.289462951223</v>
      </c>
      <c r="K11" s="29">
        <f ca="1">IF(COUNTA(CollegeLoans[[#This Row],[Сума на заема]:[Продължителност (в години)]])&lt;&gt;4,"",PMT(CollegeLoans[[#This Row],[Годишен
лихвен процент]]/12,CollegeLoans[[#This Row],[Продължителност (в години)]]*12,-CollegeLoans[[#This Row],[Сума на заема]],0,0))</f>
        <v>84.852412191260186</v>
      </c>
      <c r="L11" s="28">
        <f ca="1">IFERROR(CollegeLoans[[#This Row],[Планирано плащане]]*12,"")</f>
        <v>1018.2289462951222</v>
      </c>
    </row>
    <row r="12" spans="1:13" ht="15" customHeight="1" x14ac:dyDescent="0.25">
      <c r="B12" s="5"/>
      <c r="C12" s="4"/>
      <c r="D12" s="24"/>
      <c r="E12" s="25"/>
      <c r="F12" s="43"/>
      <c r="G12" s="1"/>
      <c r="H12" s="9" t="str">
        <f>IF(AND(CollegeLoans[[#This Row],[Начална дата]]&gt;0,CollegeLoans[[#This Row],[Продължителност (в години)]]&gt;0),EDATE(CollegeLoans[[#This Row],[Начална дата]],CollegeLoans[[#This Row],[Продължителност (в години)]]*12),"")</f>
        <v/>
      </c>
      <c r="I12" s="27" t="str">
        <f ca="1">IFERROR(IF(AND(НачалоЗаемДнес,COUNT(CollegeLoans[[#This Row],[Сума на заема]:[Продължителност (в години)]])=4,CollegeLoans[[#This Row],[Начална дата]]&lt;=TODAY()),PMT(CollegeLoans[[#This Row],[Годишен
лихвен процент]]/12,CollegeLoans[[#This Row],[Продължителност (в години)]]*12,-CollegeLoans[[#This Row],[Сума на заема]],0,0),""),0)</f>
        <v/>
      </c>
      <c r="J12" s="28" t="str">
        <f>IFERROR((CollegeLoans[[#This Row],[Планирано плащане]]*(CollegeLoans[[#This Row],[Продължителност (в години)]]*12))-CollegeLoans[[#This Row],[Сума на заема]],"")</f>
        <v/>
      </c>
      <c r="K12" s="29" t="str">
        <f>IF(COUNTA(CollegeLoans[[#This Row],[Сума на заема]:[Продължителност (в години)]])&lt;&gt;4,"",PMT(CollegeLoans[[#This Row],[Годишен
лихвен процент]]/12,CollegeLoans[[#This Row],[Продължителност (в години)]]*12,-CollegeLoans[[#This Row],[Сума на заема]],0,0))</f>
        <v/>
      </c>
      <c r="L12" s="28" t="str">
        <f>IFERROR(CollegeLoans[[#This Row],[Планирано плащане]]*12,"")</f>
        <v/>
      </c>
    </row>
    <row r="13" spans="1:13" ht="15" customHeight="1" x14ac:dyDescent="0.25">
      <c r="B13" s="5"/>
      <c r="C13" s="4"/>
      <c r="D13" s="41"/>
      <c r="E13" s="42"/>
      <c r="F13" s="44"/>
      <c r="G13" s="1"/>
      <c r="H13" s="9" t="str">
        <f>IF(AND(CollegeLoans[[#This Row],[Начална дата]]&gt;0,CollegeLoans[[#This Row],[Продължителност (в години)]]&gt;0),EDATE(CollegeLoans[[#This Row],[Начална дата]],CollegeLoans[[#This Row],[Продължителност (в години)]]*12),"")</f>
        <v/>
      </c>
      <c r="I13" s="27" t="str">
        <f ca="1">IFERROR(IF(AND(НачалоЗаемДнес,COUNT(CollegeLoans[[#This Row],[Сума на заема]:[Продължителност (в години)]])=4,CollegeLoans[[#This Row],[Начална дата]]&lt;=TODAY()),PMT(CollegeLoans[[#This Row],[Годишен
лихвен процент]]/12,CollegeLoans[[#This Row],[Продължителност (в години)]]*12,-CollegeLoans[[#This Row],[Сума на заема]],0,0),""),0)</f>
        <v/>
      </c>
      <c r="J13" s="28" t="str">
        <f>IFERROR((CollegeLoans[[#This Row],[Планирано плащане]]*(CollegeLoans[[#This Row],[Продължителност (в години)]]*12))-CollegeLoans[[#This Row],[Сума на заема]],"")</f>
        <v/>
      </c>
      <c r="K13" s="29" t="str">
        <f>IF(COUNTA(CollegeLoans[[#This Row],[Сума на заема]:[Продължителност (в години)]])&lt;&gt;4,"",PMT(CollegeLoans[[#This Row],[Годишен
лихвен процент]]/12,CollegeLoans[[#This Row],[Продължителност (в години)]]*12,-CollegeLoans[[#This Row],[Сума на заема]],0,0))</f>
        <v/>
      </c>
      <c r="L13" s="28" t="str">
        <f>IFERROR(CollegeLoans[[#This Row],[Планирано плащане]]*12,"")</f>
        <v/>
      </c>
    </row>
    <row r="14" spans="1:13" ht="15" customHeight="1" x14ac:dyDescent="0.25">
      <c r="B14" s="5"/>
      <c r="C14" s="4"/>
      <c r="D14" s="41"/>
      <c r="E14" s="42"/>
      <c r="F14" s="44"/>
      <c r="G14" s="1"/>
      <c r="H14" s="9" t="str">
        <f>IF(AND(CollegeLoans[[#This Row],[Начална дата]]&gt;0,CollegeLoans[[#This Row],[Продължителност (в години)]]&gt;0),EDATE(CollegeLoans[[#This Row],[Начална дата]],CollegeLoans[[#This Row],[Продължителност (в години)]]*12),"")</f>
        <v/>
      </c>
      <c r="I14" s="27" t="str">
        <f ca="1">IFERROR(IF(AND(НачалоЗаемДнес,COUNT(CollegeLoans[[#This Row],[Сума на заема]:[Продължителност (в години)]])=4,CollegeLoans[[#This Row],[Начална дата]]&lt;=TODAY()),PMT(CollegeLoans[[#This Row],[Годишен
лихвен процент]]/12,CollegeLoans[[#This Row],[Продължителност (в години)]]*12,-CollegeLoans[[#This Row],[Сума на заема]],0,0),""),0)</f>
        <v/>
      </c>
      <c r="J14" s="28" t="str">
        <f>IFERROR((CollegeLoans[[#This Row],[Планирано плащане]]*(CollegeLoans[[#This Row],[Продължителност (в години)]]*12))-CollegeLoans[[#This Row],[Сума на заема]],"")</f>
        <v/>
      </c>
      <c r="K14" s="29" t="str">
        <f>IF(COUNTA(CollegeLoans[[#This Row],[Сума на заема]:[Продължителност (в години)]])&lt;&gt;4,"",PMT(CollegeLoans[[#This Row],[Годишен
лихвен процент]]/12,CollegeLoans[[#This Row],[Продължителност (в години)]]*12,-CollegeLoans[[#This Row],[Сума на заема]],0,0))</f>
        <v/>
      </c>
      <c r="L14" s="28" t="str">
        <f>IFERROR(CollegeLoans[[#This Row],[Планирано плащане]]*12,"")</f>
        <v/>
      </c>
    </row>
    <row r="15" spans="1:13" s="20" customFormat="1" ht="15" customHeight="1" x14ac:dyDescent="0.25">
      <c r="B15" s="5"/>
      <c r="C15" s="4"/>
      <c r="D15" s="24"/>
      <c r="E15" s="25"/>
      <c r="F15" s="43"/>
      <c r="G15" s="1"/>
      <c r="H15" s="9" t="str">
        <f>IF(AND(CollegeLoans[[#This Row],[Начална дата]]&gt;0,CollegeLoans[[#This Row],[Продължителност (в години)]]&gt;0),EDATE(CollegeLoans[[#This Row],[Начална дата]],CollegeLoans[[#This Row],[Продължителност (в години)]]*12),"")</f>
        <v/>
      </c>
      <c r="I15" s="27" t="str">
        <f ca="1">IFERROR(IF(AND(НачалоЗаемДнес,COUNT(CollegeLoans[[#This Row],[Сума на заема]:[Продължителност (в години)]])=4,CollegeLoans[[#This Row],[Начална дата]]&lt;=TODAY()),PMT(CollegeLoans[[#This Row],[Годишен
лихвен процент]]/12,CollegeLoans[[#This Row],[Продължителност (в години)]]*12,-CollegeLoans[[#This Row],[Сума на заема]],0,0),""),0)</f>
        <v/>
      </c>
      <c r="J15" s="28" t="str">
        <f>IFERROR((CollegeLoans[[#This Row],[Планирано плащане]]*(CollegeLoans[[#This Row],[Продължителност (в години)]]*12))-CollegeLoans[[#This Row],[Сума на заема]],"")</f>
        <v/>
      </c>
      <c r="K15" s="29" t="str">
        <f>IF(COUNTA(CollegeLoans[[#This Row],[Сума на заема]:[Продължителност (в години)]])&lt;&gt;4,"",PMT(CollegeLoans[[#This Row],[Годишен
лихвен процент]]/12,CollegeLoans[[#This Row],[Продължителност (в години)]]*12,-CollegeLoans[[#This Row],[Сума на заема]],0,0))</f>
        <v/>
      </c>
      <c r="L15" s="28" t="str">
        <f>IFERROR(CollegeLoans[[#This Row],[Планирано плащане]]*12,"")</f>
        <v/>
      </c>
    </row>
    <row r="16" spans="1:13" s="20" customFormat="1" ht="23.25" customHeight="1" x14ac:dyDescent="0.25">
      <c r="B16" s="36" t="s">
        <v>8</v>
      </c>
      <c r="C16" s="37"/>
      <c r="D16" s="30">
        <f>SUBTOTAL(109,CollegeLoans[Сума на заема])</f>
        <v>18000</v>
      </c>
      <c r="E16" s="19"/>
      <c r="F16" s="38"/>
      <c r="G16" s="39"/>
      <c r="H16" s="40"/>
      <c r="I16" s="31">
        <f ca="1">SUBTOTAL(109,CollegeLoans[Текущо месечно плащане])</f>
        <v>190.91792743033542</v>
      </c>
      <c r="J16" s="30">
        <f ca="1">SUBTOTAL(109,CollegeLoans[Обща
лихва])</f>
        <v>4910.1512916402517</v>
      </c>
      <c r="K16" s="32">
        <f ca="1">SUBTOTAL(109,CollegeLoans[Планирано плащане])</f>
        <v>190.91792743033542</v>
      </c>
      <c r="L16" s="30">
        <f ca="1">SUBTOTAL(109,CollegeLoans[Годишно
Плащане])</f>
        <v>2291.015129164025</v>
      </c>
    </row>
    <row r="17" spans="2:12" ht="20.25" customHeight="1" x14ac:dyDescent="0.25">
      <c r="B17" s="11" t="s">
        <v>9</v>
      </c>
      <c r="C17" s="12"/>
      <c r="D17" s="33">
        <f>AVERAGE(CollegeLoans[Сума на заема])</f>
        <v>9000</v>
      </c>
      <c r="E17" s="13">
        <f>AVERAGE(CollegeLoans[Годишен
лихвен процент])</f>
        <v>0.05</v>
      </c>
      <c r="F17" s="14"/>
      <c r="G17" s="14"/>
      <c r="H17" s="13"/>
      <c r="I17" s="34"/>
      <c r="J17" s="33">
        <f ca="1">AVERAGE(CollegeLoans[Обща
лихва])</f>
        <v>2455.0756458201258</v>
      </c>
      <c r="K17" s="35"/>
      <c r="L17" s="33">
        <f ca="1">AVERAGE(CollegeLoans[Годишно
Плащане])</f>
        <v>1145.5075645820125</v>
      </c>
    </row>
    <row r="18" spans="2:12" ht="20.25" customHeight="1" x14ac:dyDescent="0.25">
      <c r="B18" s="53" t="s">
        <v>10</v>
      </c>
      <c r="C18" s="53"/>
      <c r="D18" s="53"/>
      <c r="E18" s="53"/>
      <c r="F18" s="53"/>
      <c r="G18" s="53"/>
      <c r="H18" s="53"/>
      <c r="I18" s="53"/>
      <c r="J18" s="53"/>
      <c r="K18" s="53"/>
      <c r="L18" s="54">
        <f ca="1">CollegeLoans[[#Totals],[Сума на заема]]+CollegeLoans[[#Totals],[Обща
лихва]]</f>
        <v>22910.15129164025</v>
      </c>
    </row>
    <row r="19" spans="2:12" ht="20.25" customHeight="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/>
    </row>
    <row r="20" spans="2:12" ht="20.25" customHeight="1" x14ac:dyDescent="0.25">
      <c r="B20" s="55" t="s">
        <v>11</v>
      </c>
      <c r="C20" s="55"/>
      <c r="D20" s="55"/>
      <c r="E20" s="55"/>
      <c r="F20" s="55"/>
      <c r="G20" s="55"/>
      <c r="H20" s="55"/>
      <c r="I20" s="55"/>
      <c r="J20" s="55"/>
      <c r="K20" s="55"/>
      <c r="L20" s="54">
        <f>(ПриблизителнаГодишнаЗаплата/12)</f>
        <v>4166.666666666667</v>
      </c>
    </row>
    <row r="21" spans="2:12" ht="20.25" customHeight="1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4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allowBlank="1" showInputMessage="1" showErrorMessage="1" prompt="Създаване на кредитен калкулатор на колежа в този работен лист. Въведете подробни данни в таблица, започвайки от клетка B9, приблизителна годишна заплата в клетка F2 и дата за започване на изплащане на заема в клетка K2" sqref="A1" xr:uid="{00000000-0002-0000-0000-000002000000}"/>
    <dataValidation allowBlank="1" showInputMessage="1" showErrorMessage="1" prompt="Въведете очаквана годишна заплата след дипломиране в тази колона" sqref="F2:H2" xr:uid="{00000000-0002-0000-0000-000003000000}"/>
    <dataValidation allowBlank="1" showInputMessage="1" showErrorMessage="1" prompt="Въведете очаквана годишна заплата след дипломиране в колона по-горе" sqref="F3:H3" xr:uid="{00000000-0002-0000-0000-000004000000}"/>
    <dataValidation allowBlank="1" showInputMessage="1" showErrorMessage="1" prompt="Въведете дата за започване на изплащане на заема в тази клетка" sqref="K2:L2" xr:uid="{00000000-0002-0000-0000-000005000000}"/>
    <dataValidation allowBlank="1" showInputMessage="1" showErrorMessage="1" prompt="Въведете дата за започване на изплащане на заема в клетката отгоре" sqref="K3:L3" xr:uid="{00000000-0002-0000-0000-000006000000}"/>
    <dataValidation allowBlank="1" showInputMessage="1" showErrorMessage="1" prompt="Вашето комбинирано текущо месечно плащане се изчислява автоматично в клетката вдясно" sqref="B5:D5" xr:uid="{00000000-0002-0000-0000-000007000000}"/>
    <dataValidation allowBlank="1" showInputMessage="1" showErrorMessage="1" prompt="Вашето комбинирано текущо месечно плащане се изчислява автоматично в тази клетка" sqref="E5:G5" xr:uid="{00000000-0002-0000-0000-000008000000}"/>
    <dataValidation allowBlank="1" showInputMessage="1" showErrorMessage="1" prompt="Процент от текущия месечен доход се изчислява автоматично в клетката вдясно" sqref="B6:D6" xr:uid="{00000000-0002-0000-0000-000009000000}"/>
    <dataValidation allowBlank="1" showInputMessage="1" showErrorMessage="1" prompt="Процент от текущия месечен доход се изчислява автоматично в тази клетка" sqref="E6:G6" xr:uid="{00000000-0002-0000-0000-00000A000000}"/>
    <dataValidation allowBlank="1" showInputMessage="1" showErrorMessage="1" prompt="Вашето комбинирано планирано месечно плащане се изчислява автоматично в клетката вдясно" sqref="H5:K5" xr:uid="{00000000-0002-0000-0000-00000B000000}"/>
    <dataValidation allowBlank="1" showInputMessage="1" showErrorMessage="1" prompt="Вашето комбинирано планирано месечно плащане се изчислява автоматично в тази клетка" sqref="L5" xr:uid="{00000000-0002-0000-0000-00000C000000}"/>
    <dataValidation allowBlank="1" showInputMessage="1" showErrorMessage="1" prompt="Процент от планирания месечен доход се изчислява автоматично в клетката вдясно" sqref="H6:K6" xr:uid="{00000000-0002-0000-0000-00000D000000}"/>
    <dataValidation allowBlank="1" showInputMessage="1" showErrorMessage="1" prompt="Процент от планирания месечен доход се изчислява автоматично в тази клетка" sqref="L6" xr:uid="{00000000-0002-0000-0000-00000E000000}"/>
    <dataValidation allowBlank="1" showInputMessage="1" showErrorMessage="1" prompt="Въведете общи данни за кредит в колони на таблицата по-долу" sqref="B8:E8" xr:uid="{00000000-0002-0000-0000-00000F000000}"/>
    <dataValidation allowBlank="1" showInputMessage="1" showErrorMessage="1" prompt="Въведете № на кредита в тази колона, под това заглавие" sqref="B9" xr:uid="{00000000-0002-0000-0000-000010000000}"/>
    <dataValidation allowBlank="1" showInputMessage="1" showErrorMessage="1" prompt="Въведете кредитор в тази колона, под това заглавие" sqref="C9" xr:uid="{00000000-0002-0000-0000-000011000000}"/>
    <dataValidation allowBlank="1" showInputMessage="1" showErrorMessage="1" prompt="Въведете сума на заема в тази колона, под това заглавие" sqref="D9" xr:uid="{00000000-0002-0000-0000-000012000000}"/>
    <dataValidation allowBlank="1" showInputMessage="1" showErrorMessage="1" prompt="Въведете годишен лихвен процент в тази колона под това заглавие" sqref="E9" xr:uid="{00000000-0002-0000-0000-000013000000}"/>
    <dataValidation allowBlank="1" showInputMessage="1" showErrorMessage="1" prompt="Въведете данни за изплащане на заем в колони в таблицата по-долу" sqref="F8:H8" xr:uid="{00000000-0002-0000-0000-000014000000}"/>
    <dataValidation allowBlank="1" showInputMessage="1" showErrorMessage="1" prompt="Въведете дата на започване в тази колона, под това заглавие" sqref="F9" xr:uid="{00000000-0002-0000-0000-000015000000}"/>
    <dataValidation allowBlank="1" showInputMessage="1" showErrorMessage="1" prompt="Въведете продължителност в години в тази колона, под това заглавие" sqref="G9" xr:uid="{00000000-0002-0000-0000-000016000000}"/>
    <dataValidation allowBlank="1" showInputMessage="1" showErrorMessage="1" prompt="Крайна дата се актуализира автоматично в тази колона, под това заглавие" sqref="H9" xr:uid="{00000000-0002-0000-0000-000017000000}"/>
    <dataValidation allowBlank="1" showInputMessage="1" showErrorMessage="1" prompt="Подробни данни за плащане са автоматично изчислени в колоните на таблицата по-долу" sqref="I8:L8" xr:uid="{00000000-0002-0000-0000-000018000000}"/>
    <dataValidation allowBlank="1" showInputMessage="1" showErrorMessage="1" prompt="Текущо месечно плащане се изчислява автоматично в тази колона под това заглавие" sqref="I9" xr:uid="{00000000-0002-0000-0000-000019000000}"/>
    <dataValidation allowBlank="1" showInputMessage="1" showErrorMessage="1" prompt="Обща сума на лихвата се изчислява автоматично в тази колона, под това заглавие." sqref="J9" xr:uid="{00000000-0002-0000-0000-00001A000000}"/>
    <dataValidation allowBlank="1" showInputMessage="1" showErrorMessage="1" prompt="Планирано плащане се изчислява автоматично в тази колона, под това заглавие" sqref="K9" xr:uid="{00000000-0002-0000-0000-00001B000000}"/>
    <dataValidation allowBlank="1" showInputMessage="1" showErrorMessage="1" prompt="Годишното плащане се изчислява автоматично в тази колона, под тота заглавие. Средните стойности са автоматично изчислени под таблицата в тази колона" sqref="L9" xr:uid="{00000000-0002-0000-0000-00001C000000}"/>
    <dataValidation allowBlank="1" showInputMessage="1" showErrorMessage="1" prompt="Средните стойности на сумата по кредита, годишния лихвен процент, общата сума на лихвата и годишните плащания се изчисляват автоматично, а график за насрочено плащане се актуализира в клетките вдясно" sqref="B17" xr:uid="{00000000-0002-0000-0000-00001D000000}"/>
    <dataValidation allowBlank="1" showInputMessage="1" showErrorMessage="1" prompt="Средната сума на заема се изчислява автоматично в тази клетка" sqref="D17" xr:uid="{00000000-0002-0000-0000-00001E000000}"/>
    <dataValidation allowBlank="1" showInputMessage="1" showErrorMessage="1" prompt="Средната годишна лихва се изчислява автоматично в тази клетка" sqref="E17" xr:uid="{00000000-0002-0000-0000-00001F000000}"/>
    <dataValidation allowBlank="1" showInputMessage="1" showErrorMessage="1" prompt="Средната обща сума на лихвата се изчислява автоматично в тази клетка" sqref="J17" xr:uid="{00000000-0002-0000-0000-000020000000}"/>
    <dataValidation allowBlank="1" showInputMessage="1" showErrorMessage="1" prompt="Диаграма на средно планово плащане се актуализира автоматично в тази клетка" sqref="K17" xr:uid="{00000000-0002-0000-0000-000021000000}"/>
    <dataValidation allowBlank="1" showInputMessage="1" showErrorMessage="1" prompt="Средната годишна сума на изплащане се изчислява автоматично в тази клетка, а общата сума на консолидираното плащане по кредита и очакван месечен доход след завършване в клетките по-долу" sqref="L17" xr:uid="{00000000-0002-0000-0000-000022000000}"/>
    <dataValidation allowBlank="1" showInputMessage="1" showErrorMessage="1" prompt="Общо консолидирано плащане на заем автоматично се изчислява в клетка по-долу" sqref="B18:K19" xr:uid="{00000000-0002-0000-0000-000023000000}"/>
    <dataValidation allowBlank="1" showInputMessage="1" showErrorMessage="1" prompt="Общо консолидирано плащане на заем автоматично се изчислява в тази клетка" sqref="L18:L19" xr:uid="{00000000-0002-0000-0000-000024000000}"/>
    <dataValidation allowBlank="1" showInputMessage="1" showErrorMessage="1" prompt="очакван месечен доход след завършване се изчислява автоматично в клетката вдясно" sqref="B20:K21" xr:uid="{00000000-0002-0000-0000-000025000000}"/>
    <dataValidation allowBlank="1" showInputMessage="1" showErrorMessage="1" prompt="очакван месечен доход след завършване се изчислява автоматично в тази клетка" sqref="L20:L21" xr:uid="{00000000-0002-0000-0000-000026000000}"/>
    <dataValidation allowBlank="1" showInputMessage="1" showErrorMessage="1" prompt="Заглавието на тази работна книга е в тази клетка, а съвет ще намерите в клетка B4. Средни стойности, обща консолидирана възвръщаемост на кредита и очакван месечен доход се изчисляват автоматично под таблицата " sqref="B2:C2" xr:uid="{00000000-0002-0000-0000-000027000000}"/>
    <dataValidation allowBlank="1" showInputMessage="1" showErrorMessage="1" prompt="Комбинирани текущи и планирани месечни плащания и процент от текущия и планиран месечен доход се изчисляват автоматично в клетки E5, E6, L5, и L6" sqref="B4:L4" xr:uid="{00000000-0002-0000-0000-000028000000}"/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5 I15:K15 I12:K12 H12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'Калкулатор на заеми'!K10:K15</xm:f>
              <xm:sqref>K17</xm:sqref>
            </x14:sparkline>
            <x14:sparkline>
              <xm:f>'Калкулатор на заеми'!I10:I15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6</vt:i4>
      </vt:variant>
    </vt:vector>
  </HeadingPairs>
  <TitlesOfParts>
    <vt:vector size="7" baseType="lpstr">
      <vt:lpstr>Калкулатор на заеми</vt:lpstr>
      <vt:lpstr>КомбинираноМесечноПлащане</vt:lpstr>
      <vt:lpstr>НачалоИзплащанеЗаем</vt:lpstr>
      <vt:lpstr>ОбединеноПлащанеЗаем</vt:lpstr>
      <vt:lpstr>'Калкулатор на заеми'!Печат_заглавия</vt:lpstr>
      <vt:lpstr>ПриблизителнаГодишнаЗаплата</vt:lpstr>
      <vt:lpstr>ПриблизителнаМесечнаЗаплата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