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Нова папка\"/>
    </mc:Choice>
  </mc:AlternateContent>
  <xr:revisionPtr revIDLastSave="0" documentId="13_ncr:1_{A3EC92D4-7907-48E8-9229-044DD996CDB3}" xr6:coauthVersionLast="43" xr6:coauthVersionMax="43" xr10:uidLastSave="{00000000-0000-0000-0000-000000000000}"/>
  <bookViews>
    <workbookView xWindow="-120" yWindow="-120" windowWidth="28710" windowHeight="16125" tabRatio="926" xr2:uid="{00000000-000D-0000-FFFF-FFFF00000000}"/>
  </bookViews>
  <sheets>
    <sheet name="Проследяване на Теглото" sheetId="8" r:id="rId1"/>
    <sheet name="Проследяване на Талията" sheetId="9" r:id="rId2"/>
    <sheet name="Проследяване на Бицепса" sheetId="10" r:id="rId3"/>
    <sheet name="Проследяване на Ханша" sheetId="7" r:id="rId4"/>
    <sheet name="Проследяване на Бедрата" sheetId="6" r:id="rId5"/>
    <sheet name="Дневник на дейностите" sheetId="2" r:id="rId6"/>
    <sheet name="Дневник на храните" sheetId="3" r:id="rId7"/>
  </sheets>
  <definedNames>
    <definedName name="AllComplete">AND('Проследяване на Теглото'!$C$6&gt;0,'Проследяване на Теглото'!$C$12&gt;0)</definedName>
    <definedName name="BMIHeight" localSheetId="0">'Проследяване на Теглото'!$C$6*'Проследяване на Теглото'!$C$6</definedName>
    <definedName name="BMIWeight">'Проследяване на Теглото'!CurrentWeight/'Проследяване на Теглото'!BMIHeight</definedName>
    <definedName name="Category1">'Дневник на дейностите'!$B$4</definedName>
    <definedName name="Category2">'Дневник на дейностите'!$B$5</definedName>
    <definedName name="Category3">'Дневник на дейностите'!$B$6</definedName>
    <definedName name="Category4">'Дневник на дейностите'!$B$7</definedName>
    <definedName name="Category5">'Дневник на дейностите'!$B$8</definedName>
    <definedName name="CurrentWeight" localSheetId="0">'Проследяване на Теглото'!$C$12</definedName>
    <definedName name="DateLookup">'Дневник на храните'!$D$5</definedName>
    <definedName name="Gender" localSheetId="0">'Проследяване на Теглото'!$C$4</definedName>
    <definedName name="Goal1" localSheetId="0">'Проследяване на Теглото'!$D$13</definedName>
    <definedName name="Goal1Label" localSheetId="0">'Проследяване на Теглото'!$B$13</definedName>
    <definedName name="Goal2" localSheetId="0">'Проследяване на Теглото'!$D$14</definedName>
    <definedName name="Goal2Label" localSheetId="0">'Проследяване на Теглото'!$B$14</definedName>
    <definedName name="Goal3" localSheetId="0">'Проследяване на Теглото'!$D$15</definedName>
    <definedName name="Goal3Label" localSheetId="0">'Проследяване на Теглото'!$B$15</definedName>
    <definedName name="Goal4" localSheetId="0">'Проследяване на Теглото'!$D$16</definedName>
    <definedName name="Goal4Label" localSheetId="0">'Проследяване на Теглото'!$B$16</definedName>
    <definedName name="GoalWeight" localSheetId="0">'Проследяване на Теглото'!$D$12</definedName>
    <definedName name="GrandTotal" localSheetId="4">SUM(ActivityLog[РАЗСТОЯНИЕ])</definedName>
    <definedName name="GrandTotal" localSheetId="2">SUM(ActivityLog[РАЗСТОЯНИЕ])</definedName>
    <definedName name="GrandTotal" localSheetId="1">SUM(ActivityLog[РАЗСТОЯНИЕ])</definedName>
    <definedName name="GrandTotal" localSheetId="0">SUM(ActivityLog[РАЗСТОЯНИЕ])</definedName>
    <definedName name="GrandTotal" localSheetId="3">SUM(ActivityLog[РАЗСТОЯНИЕ])</definedName>
    <definedName name="GrandTotal">SUM(ActivityLog[РАЗСТОЯНИЕ])</definedName>
    <definedName name="Height" localSheetId="0">'Проследяване на Теглото'!$C$6</definedName>
    <definedName name="OtherTotal" localSheetId="4">'Проследяване на Бедрата'!GrandTotal-SUM('Дневник на дейностите'!$C$4:$C$7)</definedName>
    <definedName name="OtherTotal" localSheetId="2">'Проследяване на Бицепса'!GrandTotal-SUM('Дневник на дейностите'!$C$4:$C$7)</definedName>
    <definedName name="OtherTotal" localSheetId="1">'Проследяване на Талията'!GrandTotal-SUM('Дневник на дейностите'!$C$4:$C$7)</definedName>
    <definedName name="OtherTotal" localSheetId="0">'Проследяване на Теглото'!GrandTotal-SUM('Дневник на дейностите'!$C$4:$C$7)</definedName>
    <definedName name="OtherTotal" localSheetId="3">'Проследяване на Ханша'!GrandTotal-SUM('Дневник на дейностите'!$C$4:$C$7)</definedName>
    <definedName name="OtherTotal">GrandTotal-SUM('Дневник на дейностите'!$C$4:$C$7)</definedName>
    <definedName name="UnitOfMeasure" localSheetId="0">'Проследяване на Теглото'!$C$7</definedName>
    <definedName name="WeightLabel" localSheetId="0">'Проследяване на Теглото'!$B$12</definedName>
    <definedName name="ИТМ">IF('Проследяване на Теглото'!$C$7="Империал",BMIWeight*703,BMIWeight)</definedName>
    <definedName name="_xlnm.Print_Titles" localSheetId="5">'Дневник на дейностите'!$10:$10</definedName>
    <definedName name="_xlnm.Print_Titles" localSheetId="6">'Дневник на храните'!$7:$7</definedName>
    <definedName name="_xlnm.Print_Titles" localSheetId="4">'Проследяване на Бедрата'!$3:$4</definedName>
    <definedName name="_xlnm.Print_Titles" localSheetId="2">'Проследяване на Бицепса'!$3:$4</definedName>
    <definedName name="_xlnm.Print_Titles" localSheetId="1">'Проследяване на Талията'!$3:$4</definedName>
    <definedName name="_xlnm.Print_Titles" localSheetId="0">'Проследяване на Теглото'!$18:$19</definedName>
    <definedName name="_xlnm.Print_Titles" localSheetId="3">'Проследяване на Ханша'!$3:$4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8" l="1"/>
  <c r="B9" i="8"/>
  <c r="E10" i="8" l="1"/>
  <c r="E3" i="8"/>
  <c r="B3" i="9"/>
  <c r="B3" i="10"/>
  <c r="B3" i="7"/>
  <c r="B3" i="6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<sst xmlns="http://schemas.openxmlformats.org/spreadsheetml/2006/main" count="110" uniqueCount="74">
  <si>
    <t>ПЛАН ЗА ФИТНЕС</t>
  </si>
  <si>
    <t>ЗА МЕН:</t>
  </si>
  <si>
    <t>Пол:</t>
  </si>
  <si>
    <t>Възраст:</t>
  </si>
  <si>
    <t>Височина:</t>
  </si>
  <si>
    <t>Единица:</t>
  </si>
  <si>
    <t>ИТМ:</t>
  </si>
  <si>
    <t>НАЧАЛО НА СТАТИСТИКА:</t>
  </si>
  <si>
    <t>Тип</t>
  </si>
  <si>
    <t>Тегло</t>
  </si>
  <si>
    <t>Дата</t>
  </si>
  <si>
    <t>Жена</t>
  </si>
  <si>
    <t>Текущо</t>
  </si>
  <si>
    <t>Час</t>
  </si>
  <si>
    <t>Цел</t>
  </si>
  <si>
    <t>Линейна диаграма, проследяваща напредъка от всяко начало на статистика, включително ханш, талия, бедра и бицепс в тази клетка.</t>
  </si>
  <si>
    <t>Повърхнинна диаграма, проследяваща напредъка в теглото в тази клетка.</t>
  </si>
  <si>
    <t>Силует на човек в различни позиции на упражняване в тази клетка.</t>
  </si>
  <si>
    <t>Размер</t>
  </si>
  <si>
    <t>ДНЕВНИК НА ДЕЙНОСТИТЕ</t>
  </si>
  <si>
    <t>ДЕЙНОСТИ</t>
  </si>
  <si>
    <t>Колоездене</t>
  </si>
  <si>
    <t>Бягане</t>
  </si>
  <si>
    <t>Ходене</t>
  </si>
  <si>
    <t>Плуване</t>
  </si>
  <si>
    <t>Други</t>
  </si>
  <si>
    <t>ДАТА</t>
  </si>
  <si>
    <t>ДЕЙНОСТ</t>
  </si>
  <si>
    <t>ЕДИНИЦА</t>
  </si>
  <si>
    <t>Километри</t>
  </si>
  <si>
    <t>Метри</t>
  </si>
  <si>
    <t>НАЧАЛЕН ЧАС</t>
  </si>
  <si>
    <t>ПРОДЪЛЖИТЕЛНОСТ</t>
  </si>
  <si>
    <t>РАЗСТОЯНИЕ</t>
  </si>
  <si>
    <t>КАЛОРИИ</t>
  </si>
  <si>
    <t>ЗАБЕЛЕЖКА</t>
  </si>
  <si>
    <t>Горещо и влажно</t>
  </si>
  <si>
    <t xml:space="preserve">       </t>
  </si>
  <si>
    <t>ДНЕВНИК НА ХРАНИТЕ</t>
  </si>
  <si>
    <t>МОИТЕ ЦЕЛИ НА ХРАНЕНЕ</t>
  </si>
  <si>
    <t>ЯДЕНЕ</t>
  </si>
  <si>
    <t>Закуска</t>
  </si>
  <si>
    <t>Похапване</t>
  </si>
  <si>
    <t>Обяд</t>
  </si>
  <si>
    <t>Вечеря</t>
  </si>
  <si>
    <t>Междинно хранене</t>
  </si>
  <si>
    <t xml:space="preserve">Дневен прием: </t>
  </si>
  <si>
    <t>ХРАНА</t>
  </si>
  <si>
    <t>Кисело мляко</t>
  </si>
  <si>
    <t>Ябълка</t>
  </si>
  <si>
    <t>Манго и маруля</t>
  </si>
  <si>
    <t>Такос със скариди (2)</t>
  </si>
  <si>
    <t>Сурови орехи</t>
  </si>
  <si>
    <t>Овесени ядки</t>
  </si>
  <si>
    <t>Портокал</t>
  </si>
  <si>
    <t>Зукини с песто</t>
  </si>
  <si>
    <t>Печена риба</t>
  </si>
  <si>
    <t>Зеленчуци на скара</t>
  </si>
  <si>
    <t>Сладолед "сънди"</t>
  </si>
  <si>
    <t>МАЗНИНИ</t>
  </si>
  <si>
    <t>ХОЛЕСТЕРОЛ</t>
  </si>
  <si>
    <t>НАТРИЙ</t>
  </si>
  <si>
    <t>ВЪГЛЕХИДРАТИ</t>
  </si>
  <si>
    <t>БЕЛТЪЧИНИ</t>
  </si>
  <si>
    <t>ЗАХАРИ</t>
  </si>
  <si>
    <t>ФИБРИ</t>
  </si>
  <si>
    <t>ОБЩО</t>
  </si>
  <si>
    <t>Стъпки</t>
  </si>
  <si>
    <t>Бедрата</t>
  </si>
  <si>
    <t>Ханша</t>
  </si>
  <si>
    <t>Бицепса</t>
  </si>
  <si>
    <t>Талията</t>
  </si>
  <si>
    <t>Империал</t>
  </si>
  <si>
    <t>Теглото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</si>
</sst>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[$-F400]h:mm:ss\ AM/PM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69" fontId="0" fillId="0" borderId="0" xfId="0" applyNumberFormat="1">
      <alignment vertical="center" wrapText="1"/>
    </xf>
    <xf numFmtId="169" fontId="0" fillId="0" borderId="0" xfId="0" applyNumberFormat="1" applyFont="1">
      <alignment vertical="center" wrapText="1"/>
    </xf>
    <xf numFmtId="0" fontId="14" fillId="0" borderId="0" xfId="0" applyNumberFormat="1" applyFont="1" applyAlignment="1">
      <alignment horizontal="left" vertical="center" indent="13"/>
    </xf>
    <xf numFmtId="0" fontId="3" fillId="2" borderId="0" xfId="0" applyNumberFormat="1" applyFont="1" applyFill="1">
      <alignment vertical="center" wrapText="1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 wrapText="1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 wrapText="1"/>
    </xf>
    <xf numFmtId="0" fontId="15" fillId="0" borderId="0" xfId="1" applyFont="1" applyAlignment="1">
      <alignment vertical="center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69" fontId="0" fillId="0" borderId="0" xfId="0" applyNumberFormat="1" applyFont="1" applyAlignment="1">
      <alignment horizontal="right" vertical="center" indent="1"/>
    </xf>
    <xf numFmtId="169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10" builtinId="10" customBuiltin="1"/>
    <cellStyle name="Валута" xfId="6" builtinId="4" customBuiltin="1"/>
    <cellStyle name="Валута [0]" xfId="7" builtinId="7" customBuiltin="1"/>
    <cellStyle name="Вход" xfId="16" builtinId="20" customBuiltin="1"/>
    <cellStyle name="Добър" xfId="13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9" builtinId="18" customBuiltin="1"/>
    <cellStyle name="Заглавие 4" xfId="12" builtinId="19" customBuiltin="1"/>
    <cellStyle name="Запетая" xfId="4" builtinId="3" customBuiltin="1"/>
    <cellStyle name="Запетая [0]" xfId="5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4" builtinId="27" customBuiltin="1"/>
    <cellStyle name="Неутрален" xfId="15" builtinId="28" customBuiltin="1"/>
    <cellStyle name="Нормален" xfId="0" builtinId="0" customBuiltin="1"/>
    <cellStyle name="Обяснителен текст" xfId="11" builtinId="53" customBuiltin="1"/>
    <cellStyle name="Предупредителен текст" xfId="21" builtinId="11" customBuiltin="1"/>
    <cellStyle name="Процент" xfId="8" builtinId="5" customBuiltin="1"/>
    <cellStyle name="Свързана клетка" xfId="19" builtinId="24" customBuiltin="1"/>
    <cellStyle name="Сума" xfId="22" builtinId="25" customBuiltin="1"/>
  </cellStyles>
  <dxfs count="59"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$-F400]h:mm:ss\ AM/PM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$-F400]h:mm:ss\ AM/PM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/m/yyyy"/>
      <alignment horizontal="right" vertical="center" textRotation="0" wrapText="1" indent="2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/m/yyyy"/>
      <alignment horizontal="right" vertical="center" textRotation="0" wrapText="0" indent="1" justifyLastLine="0" shrinkToFit="0" readingOrder="0"/>
    </dxf>
    <dxf>
      <font>
        <color rgb="FFFF0000"/>
      </font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204"/>
        <scheme val="minor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/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/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/m/yyyy"/>
    </dxf>
    <dxf>
      <font>
        <b/>
        <i val="0"/>
        <color theme="3"/>
      </font>
    </dxf>
    <dxf>
      <numFmt numFmtId="168" formatCode="0.0"/>
    </dxf>
    <dxf>
      <numFmt numFmtId="169" formatCode="[$-F400]h:mm:ss\ AM/PM"/>
    </dxf>
    <dxf>
      <numFmt numFmtId="19" formatCode="d/m/yyyy"/>
    </dxf>
    <dxf>
      <font>
        <b/>
        <i val="0"/>
      </font>
    </dxf>
    <dxf>
      <numFmt numFmtId="168" formatCode="0.0"/>
    </dxf>
    <dxf>
      <numFmt numFmtId="168" formatCode="0.0"/>
    </dxf>
    <dxf>
      <numFmt numFmtId="169" formatCode="[$-F400]h:mm:ss\ AM/PM"/>
    </dxf>
    <dxf>
      <numFmt numFmtId="19" formatCode="d/m/yyyy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План за фитнес" pivot="0" count="2" xr9:uid="{00000000-0011-0000-FFFF-FFFF00000000}">
      <tableStyleElement type="wholeTable" dxfId="58"/>
      <tableStyleElement type="headerRow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'Проследяване на Теглото'!$B$13</c:f>
              <c:strCache>
                <c:ptCount val="1"/>
                <c:pt idx="0">
                  <c:v>Талията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'Проследяване на Талията'!$D$5:$D$8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'Проследяване на Теглото'!$B$14</c:f>
              <c:strCache>
                <c:ptCount val="1"/>
                <c:pt idx="0">
                  <c:v>Бицепса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'Проследяване на Бицепса'!$D$5:$D$9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'Проследяване на Теглото'!$B$15</c:f>
              <c:strCache>
                <c:ptCount val="1"/>
                <c:pt idx="0">
                  <c:v>Ханша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'Проследяване на Ханша'!$D$5:$D$7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'Проследяване на Теглото'!$B$16</c:f>
              <c:strCache>
                <c:ptCount val="1"/>
                <c:pt idx="0">
                  <c:v>Бедрата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'Проследяване на Бедрата'!$D$5:$D$12</c:f>
              <c:numCache>
                <c:formatCode>0.0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'Проследяване на Теглото'!$B$12</c:f>
              <c:strCache>
                <c:ptCount val="1"/>
                <c:pt idx="0">
                  <c:v>Теглото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'Проследяване на Теглото'!$D$20:$D$25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18</xdr:col>
      <xdr:colOff>466725</xdr:colOff>
      <xdr:row>8</xdr:row>
      <xdr:rowOff>238125</xdr:rowOff>
    </xdr:to>
    <xdr:graphicFrame macro="">
      <xdr:nvGraphicFramePr>
        <xdr:cNvPr id="2" name="BodySize" descr="Линейна диаграма, проследяваща напредъка от всяко начало на статистика, включително ханш, талия, бедра и бицепс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546142</xdr:colOff>
      <xdr:row>16</xdr:row>
      <xdr:rowOff>209550</xdr:rowOff>
    </xdr:to>
    <xdr:graphicFrame macro="">
      <xdr:nvGraphicFramePr>
        <xdr:cNvPr id="3" name="Тегло" descr="Повърхнинна диаграма, проследяваща напредъка в теглото.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219075</xdr:colOff>
      <xdr:row>0</xdr:row>
      <xdr:rowOff>133350</xdr:rowOff>
    </xdr:from>
    <xdr:to>
      <xdr:col>18</xdr:col>
      <xdr:colOff>469392</xdr:colOff>
      <xdr:row>0</xdr:row>
      <xdr:rowOff>712834</xdr:rowOff>
    </xdr:to>
    <xdr:pic>
      <xdr:nvPicPr>
        <xdr:cNvPr id="4" name="Изображение 3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Изображение 3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Изображение 3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Изображение 3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Изображение 3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1257300</xdr:colOff>
      <xdr:row>0</xdr:row>
      <xdr:rowOff>712834</xdr:rowOff>
    </xdr:to>
    <xdr:pic>
      <xdr:nvPicPr>
        <xdr:cNvPr id="3" name="Изображение 2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0</xdr:row>
      <xdr:rowOff>133350</xdr:rowOff>
    </xdr:from>
    <xdr:to>
      <xdr:col>10</xdr:col>
      <xdr:colOff>145542</xdr:colOff>
      <xdr:row>0</xdr:row>
      <xdr:rowOff>712834</xdr:rowOff>
    </xdr:to>
    <xdr:pic>
      <xdr:nvPicPr>
        <xdr:cNvPr id="3" name="Изображение 2" descr="Силует на човек в различни позиции на упражняване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WeightTracker" displayName="WeightTracker" ref="B19:D25">
  <autoFilter ref="B19:D25" xr:uid="{00000000-0009-0000-0100-00001D000000}"/>
  <tableColumns count="3">
    <tableColumn id="1" xr3:uid="{00000000-0010-0000-0000-000001000000}" name="Дата" totalsRowLabel="Общо" dataDxfId="54">
      <calculatedColumnFormula>TODAY()+30+ROW()</calculatedColumnFormula>
    </tableColumn>
    <tableColumn id="3" xr3:uid="{00000000-0010-0000-0000-000003000000}" name="Час" dataDxfId="53"/>
    <tableColumn id="2" xr3:uid="{00000000-0010-0000-0000-000002000000}" name="Тегло" totalsRowFunction="sum" dataDxfId="52" totalsRowDxfId="51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часа и тегло в тази таблиц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WaistTracker" displayName="WaistTracker" ref="B4:D8" totalsRowShown="0">
  <autoFilter ref="B4:D8" xr:uid="{00000000-0009-0000-0100-000021000000}"/>
  <tableColumns count="3">
    <tableColumn id="1" xr3:uid="{00000000-0010-0000-0100-000001000000}" name="Дата" dataDxfId="49">
      <calculatedColumnFormula>TODAY()+30+ROW()</calculatedColumnFormula>
    </tableColumn>
    <tableColumn id="3" xr3:uid="{00000000-0010-0000-0100-000003000000}" name="Час" dataDxfId="48"/>
    <tableColumn id="2" xr3:uid="{00000000-0010-0000-0100-000002000000}" name="Размер" dataDxfId="47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часа и размер в тази таблиц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BicepTracker" displayName="BicepTracker" ref="B4:D9">
  <autoFilter ref="B4:D9" xr:uid="{00000000-0009-0000-0100-000028000000}"/>
  <tableColumns count="3">
    <tableColumn id="1" xr3:uid="{00000000-0010-0000-0200-000001000000}" name="Дата" totalsRowLabel="Общо" dataDxfId="45">
      <calculatedColumnFormula>TODAY()+30+ROW()</calculatedColumnFormula>
    </tableColumn>
    <tableColumn id="3" xr3:uid="{00000000-0010-0000-0200-000003000000}" name="Час" dataDxfId="44"/>
    <tableColumn id="2" xr3:uid="{00000000-0010-0000-0200-000002000000}" name="Размер" totalsRowFunction="sum" dataDxfId="43" totalsRowDxfId="42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часа и размер в тази таблица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HipsTracker" displayName="HipsTracker" ref="B4:D7">
  <autoFilter ref="B4:D7" xr:uid="{00000000-0009-0000-0100-00001A000000}"/>
  <tableColumns count="3">
    <tableColumn id="1" xr3:uid="{00000000-0010-0000-0300-000001000000}" name="Дата" totalsRowLabel="Общо" dataDxfId="40">
      <calculatedColumnFormula>TODAY()+30+ROW()</calculatedColumnFormula>
    </tableColumn>
    <tableColumn id="3" xr3:uid="{00000000-0010-0000-0300-000003000000}" name="Час" dataDxfId="39"/>
    <tableColumn id="2" xr3:uid="{00000000-0010-0000-0300-000002000000}" name="Размер" totalsRowFunction="sum" dataDxfId="38" totalsRowDxfId="37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часа и размер в тази таблица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ThingTracker" displayName="ThingTracker" ref="B4:D11">
  <autoFilter ref="B4:D11" xr:uid="{00000000-0009-0000-0100-000016000000}"/>
  <tableColumns count="3">
    <tableColumn id="1" xr3:uid="{00000000-0010-0000-0400-000001000000}" name="Дата" totalsRowLabel="Общо" dataDxfId="35">
      <calculatedColumnFormula>TODAY()+30+ROW()</calculatedColumnFormula>
    </tableColumn>
    <tableColumn id="3" xr3:uid="{00000000-0010-0000-0400-000003000000}" name="Час" dataDxfId="34"/>
    <tableColumn id="2" xr3:uid="{00000000-0010-0000-0400-000002000000}" name="Размер" totalsRowFunction="sum" dataDxfId="33" totalsRowDxfId="32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часа и размер в тази таблица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ActivityLog" displayName="ActivityLog" ref="B10:H15" dataDxfId="0">
  <autoFilter ref="B10:H15" xr:uid="{00000000-0009-0000-0100-000007000000}"/>
  <tableColumns count="7">
    <tableColumn id="1" xr3:uid="{00000000-0010-0000-0500-000001000000}" name="ДАТА" totalsRowLabel="ОБЩО" dataDxfId="7" totalsRowDxfId="31"/>
    <tableColumn id="2" xr3:uid="{00000000-0010-0000-0500-000002000000}" name="ДЕЙНОСТ" dataDxfId="6"/>
    <tableColumn id="9" xr3:uid="{00000000-0010-0000-0500-000009000000}" name="НАЧАЛЕН ЧАС" dataDxfId="5" totalsRowDxfId="30"/>
    <tableColumn id="10" xr3:uid="{00000000-0010-0000-0500-00000A000000}" name="ПРОДЪЛЖИТЕЛНОСТ" dataDxfId="4" totalsRowDxfId="29"/>
    <tableColumn id="3" xr3:uid="{00000000-0010-0000-0500-000003000000}" name="РАЗСТОЯНИЕ" totalsRowFunction="sum" dataDxfId="3"/>
    <tableColumn id="5" xr3:uid="{00000000-0010-0000-0500-000005000000}" name="КАЛОРИИ" totalsRowFunction="sum" dataDxfId="2" totalsRowDxfId="28"/>
    <tableColumn id="7" xr3:uid="{00000000-0010-0000-0500-000007000000}" name="ЗАБЕЛЕЖКА" totalsRowFunction="count" dataDxfId="1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начален час, продължителност, разстояние, калория и бележки и изберете дейност в тази таблица_x000d__x000a_изображение: Силует на човек в различни позиции на упражняване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FoodLog" displayName="FoodLog" ref="B7:L18">
  <autoFilter ref="B7:L18" xr:uid="{00000000-0009-0000-0100-000008000000}"/>
  <tableColumns count="11">
    <tableColumn id="4" xr3:uid="{00000000-0010-0000-0600-000004000000}" name="ДАТА" totalsRowLabel="Общи суми" dataDxfId="26"/>
    <tableColumn id="1" xr3:uid="{00000000-0010-0000-0600-000001000000}" name="ЯДЕНЕ" dataDxfId="25"/>
    <tableColumn id="2" xr3:uid="{00000000-0010-0000-0600-000002000000}" name="ХРАНА" dataDxfId="24"/>
    <tableColumn id="3" xr3:uid="{00000000-0010-0000-0600-000003000000}" name="КАЛОРИИ" totalsRowFunction="sum" dataDxfId="23" totalsRowDxfId="22"/>
    <tableColumn id="5" xr3:uid="{00000000-0010-0000-0600-000005000000}" name="МАЗНИНИ" totalsRowFunction="sum" dataDxfId="21" totalsRowDxfId="20"/>
    <tableColumn id="6" xr3:uid="{00000000-0010-0000-0600-000006000000}" name="ХОЛЕСТЕРОЛ" totalsRowFunction="sum" dataDxfId="19" totalsRowDxfId="18"/>
    <tableColumn id="7" xr3:uid="{00000000-0010-0000-0600-000007000000}" name="НАТРИЙ" totalsRowFunction="sum" dataDxfId="17" totalsRowDxfId="16"/>
    <tableColumn id="8" xr3:uid="{00000000-0010-0000-0600-000008000000}" name="ВЪГЛЕХИДРАТИ" totalsRowFunction="sum" dataDxfId="15" totalsRowDxfId="14"/>
    <tableColumn id="9" xr3:uid="{00000000-0010-0000-0600-000009000000}" name="БЕЛТЪЧИНИ" totalsRowFunction="sum" dataDxfId="13" totalsRowDxfId="12"/>
    <tableColumn id="12" xr3:uid="{00000000-0010-0000-0600-00000C000000}" name="ЗАХАРИ" totalsRowFunction="sum" dataDxfId="11" totalsRowDxfId="10"/>
    <tableColumn id="13" xr3:uid="{00000000-0010-0000-0600-00000D000000}" name="ФИБРИ" totalsRowFunction="sum" dataDxfId="9" totalsRowDxfId="8"/>
  </tableColumns>
  <tableStyleInfo name="План за фитнес" showFirstColumn="0" showLastColumn="0" showRowStripes="1" showColumnStripes="0"/>
  <extLst>
    <ext xmlns:x14="http://schemas.microsoft.com/office/spreadsheetml/2009/9/main" uri="{504A1905-F514-4f6f-8877-14C23A59335A}">
      <x14:table altTextSummary=" Въведете дата, вид ястие и хранителни продукти в тази таблица. Персонализирайте заглавията на таблица за проследяване на хранителни нужди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2.42578125" style="6" customWidth="1"/>
    <col min="5" max="5" width="30.7109375" style="6" bestFit="1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3" t="s">
        <v>0</v>
      </c>
      <c r="C1" s="43"/>
      <c r="D1" s="43"/>
      <c r="E1" s="43"/>
      <c r="F1" s="41" t="s">
        <v>17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9" ht="21" customHeight="1" x14ac:dyDescent="0.25"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ht="30.75" customHeight="1" x14ac:dyDescent="0.25">
      <c r="B3" s="44" t="s">
        <v>1</v>
      </c>
      <c r="C3" s="44"/>
      <c r="D3" s="44"/>
      <c r="E3" s="36" t="str">
        <f>"РАЗМЕР НА ТЯЛОТО "&amp;IF(UnitOfMeasure="Империал","(инчове)","(cm)")</f>
        <v>РАЗМЕР НА ТЯЛОТО (инчове)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19" ht="22.5" customHeight="1" x14ac:dyDescent="0.25">
      <c r="B4" s="17" t="s">
        <v>2</v>
      </c>
      <c r="C4" s="14" t="s">
        <v>11</v>
      </c>
      <c r="D4" s="11"/>
      <c r="E4" s="41" t="s">
        <v>15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19" ht="21.75" customHeight="1" x14ac:dyDescent="0.25">
      <c r="B5" s="17" t="s">
        <v>3</v>
      </c>
      <c r="C5" s="14">
        <v>35</v>
      </c>
      <c r="D5" s="1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2:19" ht="21.75" customHeight="1" x14ac:dyDescent="0.25">
      <c r="B6" s="17" t="s">
        <v>4</v>
      </c>
      <c r="C6" s="14">
        <v>64</v>
      </c>
      <c r="D6" s="1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2:19" ht="21.75" customHeight="1" x14ac:dyDescent="0.25">
      <c r="B7" s="17" t="s">
        <v>5</v>
      </c>
      <c r="C7" s="15" t="s">
        <v>72</v>
      </c>
      <c r="D7" s="1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2:19" ht="21.75" customHeight="1" x14ac:dyDescent="0.25">
      <c r="B8" s="17" t="s">
        <v>6</v>
      </c>
      <c r="C8" s="16">
        <f>IF(AllComplete,ИТМ,"")</f>
        <v>26.602783203125</v>
      </c>
      <c r="D8" s="1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2:19" ht="25.5" customHeight="1" x14ac:dyDescent="0.25">
      <c r="B9" s="45" t="str">
        <f>IF(AllComplete,"","Въведете височината и теглото в момента, за да изчислите ИТМ")</f>
        <v/>
      </c>
      <c r="C9" s="45"/>
      <c r="D9" s="4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2:19" ht="30.75" customHeight="1" x14ac:dyDescent="0.25">
      <c r="B10" s="44" t="s">
        <v>7</v>
      </c>
      <c r="C10" s="44"/>
      <c r="D10" s="44"/>
      <c r="E10" s="36" t="str">
        <f>"ТЕГЛО " &amp;IF(UnitOfMeasure="Империал","(фунтове)","(kg)")</f>
        <v>ТЕГЛО (фунтове)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2:19" ht="21.75" customHeight="1" x14ac:dyDescent="0.25">
      <c r="B11" s="18" t="s">
        <v>8</v>
      </c>
      <c r="C11" s="9" t="s">
        <v>12</v>
      </c>
      <c r="D11" s="9" t="s">
        <v>14</v>
      </c>
      <c r="E11" s="41" t="s">
        <v>16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2:19" ht="21.75" customHeight="1" x14ac:dyDescent="0.25">
      <c r="B12" s="17" t="s">
        <v>73</v>
      </c>
      <c r="C12" s="1">
        <v>155</v>
      </c>
      <c r="D12" s="1">
        <v>140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21.75" customHeight="1" x14ac:dyDescent="0.25">
      <c r="B13" s="17" t="s">
        <v>71</v>
      </c>
      <c r="C13" s="1">
        <v>36</v>
      </c>
      <c r="D13" s="1">
        <v>28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21.75" customHeight="1" x14ac:dyDescent="0.25">
      <c r="B14" s="17" t="s">
        <v>70</v>
      </c>
      <c r="C14" s="1">
        <v>13.5</v>
      </c>
      <c r="D14" s="1">
        <v>14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21.75" customHeight="1" x14ac:dyDescent="0.25">
      <c r="B15" s="17" t="s">
        <v>69</v>
      </c>
      <c r="C15" s="1">
        <v>45</v>
      </c>
      <c r="D15" s="1">
        <v>38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21.75" customHeight="1" x14ac:dyDescent="0.25">
      <c r="B16" s="17" t="s">
        <v>68</v>
      </c>
      <c r="C16" s="1">
        <v>22</v>
      </c>
      <c r="D16" s="1">
        <v>17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21.2" customHeight="1" x14ac:dyDescent="0.25">
      <c r="B17" s="45"/>
      <c r="C17" s="45"/>
      <c r="D17" s="45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8" customHeight="1" x14ac:dyDescent="0.3">
      <c r="B18" s="42" t="str">
        <f>UPPER(CONCATENATE("Проследяване на ",WeightLabel))</f>
        <v>ПРОСЛЕДЯВАНЕ НА ТЕГЛОТО</v>
      </c>
      <c r="C18" s="42"/>
      <c r="D18" s="42"/>
    </row>
    <row r="19" spans="2:19" ht="18" customHeight="1" x14ac:dyDescent="0.25">
      <c r="B19" s="6" t="s">
        <v>10</v>
      </c>
      <c r="C19" s="6" t="s">
        <v>13</v>
      </c>
      <c r="D19" s="6" t="s">
        <v>9</v>
      </c>
    </row>
    <row r="20" spans="2:19" ht="18" customHeight="1" x14ac:dyDescent="0.25">
      <c r="B20" s="7">
        <f t="shared" ref="B20:B25" ca="1" si="0">TODAY()+30+ROW()</f>
        <v>43659</v>
      </c>
      <c r="C20" s="37">
        <v>0.33333333333333331</v>
      </c>
      <c r="D20" s="8">
        <v>155</v>
      </c>
    </row>
    <row r="21" spans="2:19" ht="18" customHeight="1" x14ac:dyDescent="0.25">
      <c r="B21" s="7">
        <f t="shared" ca="1" si="0"/>
        <v>43660</v>
      </c>
      <c r="C21" s="37">
        <v>0.58333333333333337</v>
      </c>
      <c r="D21" s="8">
        <v>154.5</v>
      </c>
    </row>
    <row r="22" spans="2:19" ht="18" customHeight="1" x14ac:dyDescent="0.25">
      <c r="B22" s="7">
        <f t="shared" ca="1" si="0"/>
        <v>43661</v>
      </c>
      <c r="C22" s="37">
        <v>0.34375</v>
      </c>
      <c r="D22" s="8">
        <v>154.19999999999999</v>
      </c>
    </row>
    <row r="23" spans="2:19" ht="18" customHeight="1" x14ac:dyDescent="0.25">
      <c r="B23" s="7">
        <f t="shared" ca="1" si="0"/>
        <v>43662</v>
      </c>
      <c r="C23" s="37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43663</v>
      </c>
      <c r="C24" s="37">
        <v>0.33333333333333331</v>
      </c>
      <c r="D24" s="8">
        <v>154.5</v>
      </c>
    </row>
    <row r="25" spans="2:19" ht="18" customHeight="1" x14ac:dyDescent="0.25">
      <c r="B25" s="7">
        <f t="shared" ca="1" si="0"/>
        <v>43664</v>
      </c>
      <c r="C25" s="37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56" priority="6">
      <formula>$D20=GoalWeight</formula>
    </cfRule>
  </conditionalFormatting>
  <conditionalFormatting sqref="C8">
    <cfRule type="expression" dxfId="5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"Тегло"</formula1>
    </dataValidation>
    <dataValidation type="list" errorStyle="warning" allowBlank="1" showInputMessage="1" showErrorMessage="1" error="Изберете вид единица от списъка. Изберете ОТКАЗ, натиснете ALT+СТРЕЛКА НАДОЛУ за опции, а след това СТРЕЛКА НАДОЛУ и ENTER, за да направите избор" prompt="Изберете вид единица в тази клетка. Натискайте ALT+СТРЕЛКА НАДОЛУ за опции, а след това СТРЕЛКА НАДОЛУ и ENTER, за да направите избор" sqref="C7" xr:uid="{00000000-0002-0000-0000-000001000000}">
      <formula1>"Империал,Метрика "</formula1>
    </dataValidation>
    <dataValidation type="list" errorStyle="warning" allowBlank="1" showInputMessage="1" showErrorMessage="1" error="Изберете пол от списъка. Изберете ОТКАЗ, натиснете ALT+СТРЕЛКА НАДОЛУ за опции, а след това СТРЕЛКА НАДОЛУ и ENTER, за да направите избор" prompt="Изберете пол в тази клетка. Натискайте ALT+СТРЕЛКА НАДОЛУ за опции, а след това СТРЕЛКА НАДОЛУ и ENTER, за да направите избор" sqref="C4" xr:uid="{00000000-0002-0000-0000-000002000000}">
      <formula1>"Мъж,Жена"</formula1>
    </dataValidation>
    <dataValidation allowBlank="1" showInputMessage="1" showErrorMessage="1" prompt="Създайте &quot;Фитнес план&quot; в тази работна книга. Въведете подробни данни в таблица за проследяване на тегло, започвайки от клетка B19 в този работен лист за проследяване на тегло. Диаграмите се намират в клетки E4 и E11" sqref="A1" xr:uid="{00000000-0002-0000-0000-000003000000}"/>
    <dataValidation allowBlank="1" showInputMessage="1" showErrorMessage="1" prompt="Заглавието на този работен лист е в тази клетка, а изображението в клетка вдясно. Въведете лични данни в клетки от C4 до C8 и начало на статистика в клетките от C12 до D16 " sqref="B1:E2" xr:uid="{00000000-0002-0000-0000-000004000000}"/>
    <dataValidation allowBlank="1" showInputMessage="1" showErrorMessage="1" prompt="Въведете лични данни в клетките по-долу. Размерът на тялото се изчислява автоматично в клетката отдясно" sqref="B3:D3" xr:uid="{00000000-0002-0000-0000-000005000000}"/>
    <dataValidation allowBlank="1" showInputMessage="1" showErrorMessage="1" prompt="Изберете мол в клетка вдясно." sqref="B4" xr:uid="{00000000-0002-0000-0000-000006000000}"/>
    <dataValidation allowBlank="1" showInputMessage="1" showErrorMessage="1" prompt="Въведете възраст в клетка вдясно" sqref="B5" xr:uid="{00000000-0002-0000-0000-000007000000}"/>
    <dataValidation allowBlank="1" showInputMessage="1" showErrorMessage="1" prompt="Въведете възраст в тази клетка" sqref="C5" xr:uid="{00000000-0002-0000-0000-000008000000}"/>
    <dataValidation allowBlank="1" showInputMessage="1" showErrorMessage="1" prompt="Въведете височина в клетка отдясно" sqref="B6" xr:uid="{00000000-0002-0000-0000-000009000000}"/>
    <dataValidation allowBlank="1" showInputMessage="1" showErrorMessage="1" prompt="Въведете височина в тази клетка" sqref="C6" xr:uid="{00000000-0002-0000-0000-00000A000000}"/>
    <dataValidation allowBlank="1" showInputMessage="1" showErrorMessage="1" prompt="Изберете вид единица в клетката вдясно" sqref="B7" xr:uid="{00000000-0002-0000-0000-00000B000000}"/>
    <dataValidation allowBlank="1" showInputMessage="1" showErrorMessage="1" prompt="Индекс на телесна маса се изчислява автоматично в клетка отдясно" sqref="B8" xr:uid="{00000000-0002-0000-0000-00000C000000}"/>
    <dataValidation allowBlank="1" showInputMessage="1" showErrorMessage="1" prompt="Индекс на телесна маса се изчислява автоматично в тази клетка" sqref="C8" xr:uid="{00000000-0002-0000-0000-00000D000000}"/>
    <dataValidation allowBlank="1" showInputMessage="1" showErrorMessage="1" prompt="Въведете начало на статистика в по-долните клетки" sqref="B10:D10" xr:uid="{00000000-0002-0000-0000-00000E000000}"/>
    <dataValidation allowBlank="1" showInputMessage="1" showErrorMessage="1" prompt="Персонализиран вид, освен тегло, в тази колона, под това заглавие. Тегло се използва за определяне на други данни в този план за фитнес, като например индекс на телесна маса, и не трябва да се променя" sqref="B11" xr:uid="{00000000-0002-0000-0000-00000F000000}"/>
    <dataValidation allowBlank="1" showInputMessage="1" showErrorMessage="1" prompt="Въведете текущите данни в тази колона, под това заглавие, за вида въведени" sqref="C11" xr:uid="{00000000-0002-0000-0000-000010000000}"/>
    <dataValidation allowBlank="1" showInputMessage="1" showErrorMessage="1" prompt="Въведете данни за целта в тази колона, под това заглавие, за вида въведени" sqref="D11" xr:uid="{00000000-0002-0000-0000-000011000000}"/>
    <dataValidation allowBlank="1" showInputMessage="1" showErrorMessage="1" prompt="Въведете подробни данни в таблицата по-долу" sqref="B18:D18" xr:uid="{00000000-0002-0000-0000-000012000000}"/>
    <dataValidation allowBlank="1" showInputMessage="1" showErrorMessage="1" prompt="Въведете дата в тази колона, под това заглавие. Използвайте филтрите в заглавието, за да намирате конкретни записи" sqref="B19" xr:uid="{00000000-0002-0000-0000-000013000000}"/>
    <dataValidation allowBlank="1" showInputMessage="1" showErrorMessage="1" prompt="Въведете час в тази колона, под това заглавие" sqref="C19" xr:uid="{00000000-0002-0000-0000-000014000000}"/>
    <dataValidation allowBlank="1" showInputMessage="1" showErrorMessage="1" prompt="Въведете теглото в тази колона, под това заглавие" sqref="D19" xr:uid="{00000000-0002-0000-0000-000015000000}"/>
    <dataValidation allowBlank="1" showInputMessage="1" showErrorMessage="1" prompt="Единица тегло се актуализира автоматично в тази клетка. Повърхнинна диаграма за проследяване на напредъка на тегло се намира в клетката по-долу" sqref="E10" xr:uid="{00000000-0002-0000-0000-000016000000}"/>
    <dataValidation allowBlank="1" showInputMessage="1" showErrorMessage="1" prompt="Единица за размер на тяло се актуализира автоматично в тази клетка. Линейна диаграма, проследяваща напредъка от всяко начало на статистика, включително ханш, талия, бедра и бицепс се намира в клетката по-долу" sqref="E3" xr:uid="{00000000-0002-0000-0000-000017000000}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1406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3" t="s">
        <v>0</v>
      </c>
      <c r="C1" s="43"/>
      <c r="D1" s="43"/>
      <c r="E1" s="43"/>
      <c r="F1" s="43"/>
      <c r="G1" s="41" t="s">
        <v>17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21" customHeight="1" x14ac:dyDescent="0.25"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8" customHeight="1" x14ac:dyDescent="0.3">
      <c r="B3" s="42" t="str">
        <f>UPPER(CONCATENATE("Проследяване на ",'Проследяване на Теглото'!Goal1Label))</f>
        <v>ПРОСЛЕДЯВАНЕ НА ТАЛИЯТА</v>
      </c>
      <c r="C3" s="42"/>
      <c r="D3" s="42"/>
    </row>
    <row r="4" spans="2:20" ht="18" customHeight="1" x14ac:dyDescent="0.25">
      <c r="B4" s="6" t="s">
        <v>10</v>
      </c>
      <c r="C4" s="6" t="s">
        <v>13</v>
      </c>
      <c r="D4" s="6" t="s">
        <v>18</v>
      </c>
    </row>
    <row r="5" spans="2:20" ht="18" customHeight="1" x14ac:dyDescent="0.25">
      <c r="B5" s="7">
        <f ca="1">TODAY()+30+ROW()</f>
        <v>43644</v>
      </c>
      <c r="C5" s="37">
        <v>0.33333333333333331</v>
      </c>
      <c r="D5" s="8">
        <v>36</v>
      </c>
    </row>
    <row r="6" spans="2:20" ht="18" customHeight="1" x14ac:dyDescent="0.25">
      <c r="B6" s="7">
        <f ca="1">TODAY()+30+ROW()</f>
        <v>43645</v>
      </c>
      <c r="C6" s="37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43646</v>
      </c>
      <c r="C7" s="37">
        <v>0.34375</v>
      </c>
      <c r="D7" s="8">
        <v>38</v>
      </c>
    </row>
    <row r="8" spans="2:20" ht="18" customHeight="1" x14ac:dyDescent="0.25">
      <c r="B8" s="7">
        <f ca="1">TODAY()+30+ROW()</f>
        <v>43647</v>
      </c>
      <c r="C8" s="37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50" priority="5">
      <formula>$D5=Goal1</formula>
    </cfRule>
  </conditionalFormatting>
  <dataValidations count="6">
    <dataValidation allowBlank="1" showInputMessage="1" showErrorMessage="1" prompt="Създайте &quot;Проследяване на талията&quot; в този работен лист. Въведете подробни данни в таблица за проследяване на талия " sqref="A1" xr:uid="{00000000-0002-0000-0100-000000000000}"/>
    <dataValidation allowBlank="1" showInputMessage="1" showErrorMessage="1" prompt="Заглавието на този работен лист е в тази клетка, а изображението в клетка вдясно" sqref="B1:F2" xr:uid="{00000000-0002-0000-0100-000001000000}"/>
    <dataValidation allowBlank="1" showInputMessage="1" showErrorMessage="1" prompt="Въведете подробни данни в таблицата по-долу" sqref="B3:D3" xr:uid="{00000000-0002-0000-0100-000002000000}"/>
    <dataValidation allowBlank="1" showInputMessage="1" showErrorMessage="1" prompt="Въведете дата в тази колона, под това заглавие. Използвайте филтрите в заглавието, за да намирате конкретни записи" sqref="B4" xr:uid="{00000000-0002-0000-0100-000003000000}"/>
    <dataValidation allowBlank="1" showInputMessage="1" showErrorMessage="1" prompt="Въведете час в тази колона, под това заглавие" sqref="C4" xr:uid="{00000000-0002-0000-0100-000004000000}"/>
    <dataValidation allowBlank="1" showInputMessage="1" showErrorMessage="1" prompt="Въведете &quot;Размер&quot; в тази колона, под това заглавие" sqref="D4" xr:uid="{00000000-0002-0000-01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1406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3" t="s">
        <v>0</v>
      </c>
      <c r="C1" s="43"/>
      <c r="D1" s="43"/>
      <c r="E1" s="43"/>
      <c r="F1" s="43"/>
      <c r="G1" s="41" t="s">
        <v>17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21" customHeight="1" x14ac:dyDescent="0.25"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8" customHeight="1" x14ac:dyDescent="0.3">
      <c r="B3" s="42" t="str">
        <f>UPPER(CONCATENATE("Проследяване на ",'Проследяване на Теглото'!Goal2Label))</f>
        <v>ПРОСЛЕДЯВАНЕ НА БИЦЕПСА</v>
      </c>
      <c r="C3" s="42"/>
      <c r="D3" s="42"/>
    </row>
    <row r="4" spans="2:20" ht="18" customHeight="1" x14ac:dyDescent="0.25">
      <c r="B4" s="6" t="s">
        <v>10</v>
      </c>
      <c r="C4" s="6" t="s">
        <v>13</v>
      </c>
      <c r="D4" s="6" t="s">
        <v>18</v>
      </c>
    </row>
    <row r="5" spans="2:20" ht="18" customHeight="1" x14ac:dyDescent="0.25">
      <c r="B5" s="7">
        <f ca="1">TODAY()+30+ROW()</f>
        <v>43644</v>
      </c>
      <c r="C5" s="37">
        <v>0.33333333333333331</v>
      </c>
      <c r="D5" s="8">
        <v>13.5</v>
      </c>
    </row>
    <row r="6" spans="2:20" ht="18" customHeight="1" x14ac:dyDescent="0.25">
      <c r="B6" s="7">
        <f ca="1">TODAY()+30+ROW()</f>
        <v>43645</v>
      </c>
      <c r="C6" s="37">
        <v>0.58333333333333337</v>
      </c>
      <c r="D6" s="8">
        <v>13.5</v>
      </c>
    </row>
    <row r="7" spans="2:20" ht="18" customHeight="1" x14ac:dyDescent="0.25">
      <c r="B7" s="7">
        <f ca="1">TODAY()+30+ROW()</f>
        <v>43646</v>
      </c>
      <c r="C7" s="37">
        <v>0.34375</v>
      </c>
      <c r="D7" s="8">
        <v>13.6</v>
      </c>
    </row>
    <row r="8" spans="2:20" ht="18" customHeight="1" x14ac:dyDescent="0.25">
      <c r="B8" s="7">
        <f ca="1">TODAY()+30+ROW()</f>
        <v>43647</v>
      </c>
      <c r="C8" s="37">
        <v>0.58333333333333337</v>
      </c>
      <c r="D8" s="8">
        <v>13.8</v>
      </c>
    </row>
    <row r="9" spans="2:20" ht="18" customHeight="1" x14ac:dyDescent="0.25">
      <c r="B9" s="32">
        <f ca="1">TODAY()+30+ROW()</f>
        <v>43648</v>
      </c>
      <c r="C9" s="38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46" priority="4">
      <formula>$D5=Goal2</formula>
    </cfRule>
  </conditionalFormatting>
  <dataValidations count="6">
    <dataValidation allowBlank="1" showInputMessage="1" showErrorMessage="1" prompt="Създайте &quot;Проследяване на бицепс&quot; в този работен лист. Въведете подробни данни в таблица за проследяване на бицепс" sqref="A1" xr:uid="{00000000-0002-0000-0200-000000000000}"/>
    <dataValidation allowBlank="1" showInputMessage="1" showErrorMessage="1" prompt="Заглавието на този работен лист е в тази клетка, а изображението в клетка вдясно" sqref="B1:F2" xr:uid="{00000000-0002-0000-0200-000001000000}"/>
    <dataValidation allowBlank="1" showInputMessage="1" showErrorMessage="1" prompt="Въведете подробни данни в таблицата по-долу" sqref="B3:D3" xr:uid="{00000000-0002-0000-0200-000002000000}"/>
    <dataValidation allowBlank="1" showInputMessage="1" showErrorMessage="1" prompt="Въведете дата в тази колона, под това заглавие. Използвайте филтрите в заглавието, за да намирате конкретни записи" sqref="B4" xr:uid="{00000000-0002-0000-0200-000003000000}"/>
    <dataValidation allowBlank="1" showInputMessage="1" showErrorMessage="1" prompt="Въведете час в тази колона, под това заглавие" sqref="C4" xr:uid="{00000000-0002-0000-0200-000004000000}"/>
    <dataValidation allowBlank="1" showInputMessage="1" showErrorMessage="1" prompt="Въведете &quot;Размер&quot; в тази колона, под това заглавие" sqref="D4" xr:uid="{00000000-0002-0000-02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1406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3" t="s">
        <v>0</v>
      </c>
      <c r="C1" s="43"/>
      <c r="D1" s="43"/>
      <c r="E1" s="43"/>
      <c r="F1" s="43"/>
      <c r="G1" s="41" t="s">
        <v>17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21" customHeight="1" x14ac:dyDescent="0.25"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8" customHeight="1" x14ac:dyDescent="0.3">
      <c r="B3" s="42" t="str">
        <f>UPPER(CONCATENATE("Проследяване на ",'Проследяване на Теглото'!Goal3Label))</f>
        <v>ПРОСЛЕДЯВАНЕ НА ХАНША</v>
      </c>
      <c r="C3" s="42"/>
      <c r="D3" s="42"/>
    </row>
    <row r="4" spans="2:20" ht="18" customHeight="1" x14ac:dyDescent="0.25">
      <c r="B4" s="6" t="s">
        <v>10</v>
      </c>
      <c r="C4" s="6" t="s">
        <v>13</v>
      </c>
      <c r="D4" s="6" t="s">
        <v>18</v>
      </c>
    </row>
    <row r="5" spans="2:20" ht="18" customHeight="1" x14ac:dyDescent="0.25">
      <c r="B5" s="7">
        <f ca="1">TODAY()+30+ROW()</f>
        <v>43644</v>
      </c>
      <c r="C5" s="37">
        <v>0.33333333333333331</v>
      </c>
      <c r="D5" s="8">
        <v>45</v>
      </c>
    </row>
    <row r="6" spans="2:20" ht="18" customHeight="1" x14ac:dyDescent="0.25">
      <c r="B6" s="7">
        <f ca="1">TODAY()+30+ROW()</f>
        <v>43645</v>
      </c>
      <c r="C6" s="37">
        <v>0.58333333333333337</v>
      </c>
      <c r="D6" s="8">
        <v>44.8</v>
      </c>
    </row>
    <row r="7" spans="2:20" ht="18" customHeight="1" x14ac:dyDescent="0.25">
      <c r="B7" s="7">
        <f ca="1">TODAY()+30+ROW()</f>
        <v>43646</v>
      </c>
      <c r="C7" s="37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41" priority="3">
      <formula>$D5=Goal3</formula>
    </cfRule>
  </conditionalFormatting>
  <dataValidations count="6">
    <dataValidation allowBlank="1" showInputMessage="1" showErrorMessage="1" prompt="Създайте &quot;Проследяване на ханш&quot; в този работен лист. Въведете подробни данни в таблица за проследяване на ханша" sqref="A1" xr:uid="{00000000-0002-0000-0300-000000000000}"/>
    <dataValidation allowBlank="1" showInputMessage="1" showErrorMessage="1" prompt="Заглавието на този работен лист е в тази клетка, а изображението в клетка вдясно" sqref="B1:F2" xr:uid="{00000000-0002-0000-0300-000001000000}"/>
    <dataValidation allowBlank="1" showInputMessage="1" showErrorMessage="1" prompt="Въведете подробни данни в таблицата по-долу" sqref="B3:D3" xr:uid="{00000000-0002-0000-0300-000002000000}"/>
    <dataValidation allowBlank="1" showInputMessage="1" showErrorMessage="1" prompt="Въведете дата в тази колона, под това заглавие. Използвайте филтрите в заглавието, за да намирате конкретни записи" sqref="B4" xr:uid="{00000000-0002-0000-0300-000003000000}"/>
    <dataValidation allowBlank="1" showInputMessage="1" showErrorMessage="1" prompt="Въведете час в тази колона, под това заглавие" sqref="C4" xr:uid="{00000000-0002-0000-0300-000004000000}"/>
    <dataValidation allowBlank="1" showInputMessage="1" showErrorMessage="1" prompt="Въведете &quot;Размер&quot; в тази колона, под това заглавие" sqref="D4" xr:uid="{00000000-0002-0000-03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4.1406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3" t="s">
        <v>0</v>
      </c>
      <c r="C1" s="43"/>
      <c r="D1" s="43"/>
      <c r="E1" s="43"/>
      <c r="F1" s="43"/>
      <c r="G1" s="41" t="s">
        <v>17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21" customHeight="1" x14ac:dyDescent="0.25">
      <c r="B2" s="43"/>
      <c r="C2" s="43"/>
      <c r="D2" s="43"/>
      <c r="E2" s="43"/>
      <c r="F2" s="4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8" customHeight="1" x14ac:dyDescent="0.3">
      <c r="B3" s="42" t="str">
        <f>UPPER(CONCATENATE("Проследяване на ",'Проследяване на Теглото'!Goal4Label,))</f>
        <v>ПРОСЛЕДЯВАНЕ НА БЕДРАТА</v>
      </c>
      <c r="C3" s="42"/>
      <c r="D3" s="42"/>
    </row>
    <row r="4" spans="2:20" ht="18" customHeight="1" x14ac:dyDescent="0.25">
      <c r="B4" s="6" t="s">
        <v>10</v>
      </c>
      <c r="C4" s="6" t="s">
        <v>13</v>
      </c>
      <c r="D4" s="6" t="s">
        <v>18</v>
      </c>
    </row>
    <row r="5" spans="2:20" ht="18" customHeight="1" x14ac:dyDescent="0.25">
      <c r="B5" s="7">
        <f t="shared" ref="B5:B11" ca="1" si="0">TODAY()+30+ROW()</f>
        <v>43644</v>
      </c>
      <c r="C5" s="37">
        <v>0.33333333333333331</v>
      </c>
      <c r="D5" s="8">
        <v>22</v>
      </c>
    </row>
    <row r="6" spans="2:20" ht="18" customHeight="1" x14ac:dyDescent="0.25">
      <c r="B6" s="7">
        <f t="shared" ca="1" si="0"/>
        <v>43645</v>
      </c>
      <c r="C6" s="37">
        <v>0.58333333333333337</v>
      </c>
      <c r="D6" s="8">
        <v>21</v>
      </c>
    </row>
    <row r="7" spans="2:20" ht="18" customHeight="1" x14ac:dyDescent="0.25">
      <c r="B7" s="7">
        <f t="shared" ca="1" si="0"/>
        <v>43646</v>
      </c>
      <c r="C7" s="37">
        <v>0.34375</v>
      </c>
      <c r="D7" s="8">
        <v>20.5</v>
      </c>
    </row>
    <row r="8" spans="2:20" ht="18" customHeight="1" x14ac:dyDescent="0.25">
      <c r="B8" s="7">
        <f t="shared" ca="1" si="0"/>
        <v>43647</v>
      </c>
      <c r="C8" s="37">
        <v>0.58333333333333337</v>
      </c>
      <c r="D8" s="8">
        <v>21</v>
      </c>
    </row>
    <row r="9" spans="2:20" ht="18" customHeight="1" x14ac:dyDescent="0.25">
      <c r="B9" s="7">
        <f t="shared" ca="1" si="0"/>
        <v>43648</v>
      </c>
      <c r="C9" s="37">
        <v>0.33333333333333331</v>
      </c>
      <c r="D9" s="8">
        <v>22</v>
      </c>
    </row>
    <row r="10" spans="2:20" ht="18" customHeight="1" x14ac:dyDescent="0.25">
      <c r="B10" s="7">
        <f t="shared" ca="1" si="0"/>
        <v>43649</v>
      </c>
      <c r="C10" s="37">
        <v>0.35416666666666669</v>
      </c>
      <c r="D10" s="8">
        <v>21</v>
      </c>
    </row>
    <row r="11" spans="2:20" ht="18" customHeight="1" x14ac:dyDescent="0.25">
      <c r="B11" s="7">
        <f t="shared" ca="1" si="0"/>
        <v>43650</v>
      </c>
      <c r="C11" s="37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36" priority="2">
      <formula>$D5=Goal4</formula>
    </cfRule>
  </conditionalFormatting>
  <dataValidations count="6">
    <dataValidation allowBlank="1" showInputMessage="1" showErrorMessage="1" prompt="Създайте &quot;Проследяване на бедра&quot; в този работен лист. Въведете подробни данни в таблица за проследяване на бедра" sqref="A1" xr:uid="{00000000-0002-0000-0400-000000000000}"/>
    <dataValidation allowBlank="1" showInputMessage="1" showErrorMessage="1" prompt="Заглавието на този работен лист е в тази клетка, а изображението в клетка вдясно" sqref="B1:F2" xr:uid="{00000000-0002-0000-0400-000001000000}"/>
    <dataValidation allowBlank="1" showInputMessage="1" showErrorMessage="1" prompt="Въведете подробни данни в таблицата по-долу" sqref="B3:D3" xr:uid="{00000000-0002-0000-0400-000002000000}"/>
    <dataValidation allowBlank="1" showInputMessage="1" showErrorMessage="1" prompt="Въведете дата в тази колона, под това заглавие. Използвайте филтрите в заглавието, за да намирате конкретни записи" sqref="B4" xr:uid="{00000000-0002-0000-0400-000003000000}"/>
    <dataValidation allowBlank="1" showInputMessage="1" showErrorMessage="1" prompt="Въведете час в тази колона, под това заглавие" sqref="C4" xr:uid="{00000000-0002-0000-0400-000004000000}"/>
    <dataValidation allowBlank="1" showInputMessage="1" showErrorMessage="1" prompt="Въведете &quot;Размер&quot; в тази колона, под това заглавие" sqref="D4" xr:uid="{00000000-0002-0000-04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16.28515625" style="4" customWidth="1"/>
    <col min="3" max="3" width="22.28515625" style="4" customWidth="1"/>
    <col min="4" max="4" width="16.28515625" style="4" bestFit="1" customWidth="1"/>
    <col min="5" max="5" width="24.28515625" style="13" bestFit="1" customWidth="1"/>
    <col min="6" max="6" width="16.7109375" style="4" bestFit="1" customWidth="1"/>
    <col min="7" max="7" width="13.140625" style="4" customWidth="1"/>
    <col min="8" max="8" width="30.85546875" style="40" customWidth="1"/>
    <col min="9" max="9" width="2.7109375" style="3" customWidth="1"/>
    <col min="10" max="16384" width="9.140625" style="3"/>
  </cols>
  <sheetData>
    <row r="1" spans="1:9" s="5" customFormat="1" ht="75.75" customHeight="1" x14ac:dyDescent="0.25">
      <c r="A1" s="6"/>
      <c r="B1" s="46" t="s">
        <v>19</v>
      </c>
      <c r="C1" s="46"/>
      <c r="D1" s="46"/>
      <c r="E1" s="41" t="s">
        <v>17</v>
      </c>
      <c r="F1" s="41"/>
      <c r="G1" s="41"/>
      <c r="H1" s="41"/>
      <c r="I1" s="41"/>
    </row>
    <row r="2" spans="1:9" customFormat="1" ht="21" customHeight="1" x14ac:dyDescent="0.25">
      <c r="A2" s="6"/>
      <c r="B2" s="46"/>
      <c r="C2" s="46"/>
      <c r="D2" s="46"/>
      <c r="E2" s="41"/>
      <c r="F2" s="41"/>
      <c r="G2" s="41"/>
      <c r="H2" s="41"/>
      <c r="I2" s="41"/>
    </row>
    <row r="3" spans="1:9" ht="30.75" customHeight="1" x14ac:dyDescent="0.25">
      <c r="A3" s="6"/>
      <c r="B3" s="26" t="s">
        <v>20</v>
      </c>
      <c r="C3" s="30" t="s">
        <v>66</v>
      </c>
      <c r="D3" s="29" t="s">
        <v>28</v>
      </c>
      <c r="F3" s="6"/>
      <c r="G3" s="6"/>
      <c r="H3" s="6"/>
    </row>
    <row r="4" spans="1:9" ht="21.75" customHeight="1" x14ac:dyDescent="0.25">
      <c r="A4" s="6"/>
      <c r="B4" s="12" t="s">
        <v>21</v>
      </c>
      <c r="C4" s="2">
        <f>SUMIF(ActivityLog[ДЕЙНОСТ],Category1,ActivityLog[РАЗСТОЯНИЕ])</f>
        <v>11.46</v>
      </c>
      <c r="D4" s="10" t="s">
        <v>29</v>
      </c>
      <c r="F4" s="6"/>
      <c r="G4" s="6"/>
      <c r="H4" s="6"/>
    </row>
    <row r="5" spans="1:9" ht="21.75" customHeight="1" x14ac:dyDescent="0.25">
      <c r="A5" s="6"/>
      <c r="B5" s="12" t="s">
        <v>22</v>
      </c>
      <c r="C5" s="2">
        <f>SUMIF(ActivityLog[ДЕЙНОСТ],Category2,ActivityLog[РАЗСТОЯНИЕ])</f>
        <v>0</v>
      </c>
      <c r="D5" s="10" t="s">
        <v>29</v>
      </c>
      <c r="F5" s="6"/>
      <c r="G5" s="6"/>
      <c r="H5" s="6"/>
    </row>
    <row r="6" spans="1:9" ht="21.75" customHeight="1" x14ac:dyDescent="0.25">
      <c r="A6" s="6"/>
      <c r="B6" s="12" t="s">
        <v>23</v>
      </c>
      <c r="C6" s="2">
        <f>SUMIF(ActivityLog[ДЕЙНОСТ],Category3,ActivityLog[РАЗСТОЯНИЕ])</f>
        <v>1227</v>
      </c>
      <c r="D6" s="10" t="s">
        <v>67</v>
      </c>
      <c r="F6" s="6"/>
      <c r="G6" s="6"/>
      <c r="H6" s="6"/>
    </row>
    <row r="7" spans="1:9" ht="21.75" customHeight="1" x14ac:dyDescent="0.25">
      <c r="A7" s="6"/>
      <c r="B7" s="12" t="s">
        <v>24</v>
      </c>
      <c r="C7" s="2">
        <f>SUMIF(ActivityLog[ДЕЙНОСТ],Category4,ActivityLog[РАЗСТОЯНИЕ])</f>
        <v>1700</v>
      </c>
      <c r="D7" s="10" t="s">
        <v>30</v>
      </c>
      <c r="F7" s="6"/>
      <c r="G7" s="6"/>
      <c r="H7" s="6"/>
    </row>
    <row r="8" spans="1:9" s="6" customFormat="1" ht="21.75" customHeight="1" x14ac:dyDescent="0.25">
      <c r="B8" s="12" t="s">
        <v>25</v>
      </c>
      <c r="C8" s="2">
        <f>SUMIF(ActivityLog[ДЕЙНОСТ],Category5,ActivityLog[РАЗСТОЯНИЕ])</f>
        <v>4.53</v>
      </c>
      <c r="D8" s="10" t="s">
        <v>29</v>
      </c>
      <c r="E8" s="13"/>
    </row>
    <row r="9" spans="1:9" ht="18" customHeight="1" x14ac:dyDescent="0.25">
      <c r="A9" s="6"/>
      <c r="B9" s="45"/>
      <c r="C9" s="45"/>
      <c r="D9" s="45"/>
      <c r="F9" s="6"/>
      <c r="G9" s="6"/>
      <c r="H9" s="6"/>
    </row>
    <row r="10" spans="1:9" ht="18" customHeight="1" x14ac:dyDescent="0.25">
      <c r="B10" s="6" t="s">
        <v>26</v>
      </c>
      <c r="C10" s="6" t="s">
        <v>27</v>
      </c>
      <c r="D10" s="6" t="s">
        <v>31</v>
      </c>
      <c r="E10" s="12" t="s">
        <v>32</v>
      </c>
      <c r="F10" s="12" t="s">
        <v>33</v>
      </c>
      <c r="G10" s="6" t="s">
        <v>34</v>
      </c>
      <c r="H10" s="6" t="s">
        <v>35</v>
      </c>
    </row>
    <row r="11" spans="1:9" ht="18" customHeight="1" x14ac:dyDescent="0.25">
      <c r="B11" s="50">
        <f ca="1">TODAY()+30+ROW()</f>
        <v>43650</v>
      </c>
      <c r="C11" s="51" t="s">
        <v>21</v>
      </c>
      <c r="D11" s="52">
        <v>0.54166666666666663</v>
      </c>
      <c r="E11" s="53">
        <v>1.5972222222222276E-2</v>
      </c>
      <c r="F11" s="54">
        <v>3.66</v>
      </c>
      <c r="G11" s="54">
        <v>173</v>
      </c>
      <c r="H11" s="55" t="s">
        <v>36</v>
      </c>
    </row>
    <row r="12" spans="1:9" ht="18" customHeight="1" x14ac:dyDescent="0.25">
      <c r="B12" s="50">
        <f ca="1">TODAY()+30+ROW()</f>
        <v>43651</v>
      </c>
      <c r="C12" s="51" t="s">
        <v>21</v>
      </c>
      <c r="D12" s="52">
        <v>0.6875</v>
      </c>
      <c r="E12" s="53">
        <v>6.25E-2</v>
      </c>
      <c r="F12" s="54">
        <v>7.8</v>
      </c>
      <c r="G12" s="54">
        <v>344</v>
      </c>
      <c r="H12" s="55"/>
    </row>
    <row r="13" spans="1:9" ht="18" customHeight="1" x14ac:dyDescent="0.25">
      <c r="B13" s="50">
        <f ca="1">TODAY()+30+ROW()</f>
        <v>43652</v>
      </c>
      <c r="C13" s="51" t="s">
        <v>24</v>
      </c>
      <c r="D13" s="52">
        <v>0.41666666666666669</v>
      </c>
      <c r="E13" s="53">
        <v>2.0833333333333332E-2</v>
      </c>
      <c r="F13" s="54">
        <v>1700</v>
      </c>
      <c r="G13" s="54">
        <v>237</v>
      </c>
      <c r="H13" s="55"/>
    </row>
    <row r="14" spans="1:9" ht="18" customHeight="1" x14ac:dyDescent="0.25">
      <c r="B14" s="50">
        <f ca="1">TODAY()+30+ROW()</f>
        <v>43653</v>
      </c>
      <c r="C14" s="51" t="s">
        <v>23</v>
      </c>
      <c r="D14" s="52">
        <v>0.5625</v>
      </c>
      <c r="E14" s="53">
        <v>2.4305555555555556E-2</v>
      </c>
      <c r="F14" s="54">
        <v>1227</v>
      </c>
      <c r="G14" s="54">
        <v>150</v>
      </c>
      <c r="H14" s="55"/>
    </row>
    <row r="15" spans="1:9" ht="18" customHeight="1" x14ac:dyDescent="0.25">
      <c r="B15" s="50">
        <f ca="1">TODAY()+30+ROW()</f>
        <v>43654</v>
      </c>
      <c r="C15" s="51" t="s">
        <v>25</v>
      </c>
      <c r="D15" s="52">
        <v>0.59652777777777777</v>
      </c>
      <c r="E15" s="53">
        <v>2.0833333333333332E-2</v>
      </c>
      <c r="F15" s="54">
        <v>4.53</v>
      </c>
      <c r="G15" s="54">
        <v>115</v>
      </c>
      <c r="H15" s="55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Изберете единица от списъка. Изберете ОТКАЗ, натиснете ALT+СТРЕЛКА НАДОЛУ за опции, а след това СТРЕЛКА НАДОЛУ и ENTER, за да направите избор" sqref="D4:D8" xr:uid="{00000000-0002-0000-0500-000000000000}">
      <formula1>"Мили,Километри,Стъпки,Обиколки,Ярдове,Метри,Повторения"</formula1>
    </dataValidation>
    <dataValidation type="list" errorStyle="warning" allowBlank="1" showErrorMessage="1" error="Изберете дейност от списъка. Изберете ОТКАЗ, натиснете ALT+СТРЕЛКА НАДОЛУ за опции, а след това СТРЕЛКА НАДОЛУ и ENTER, за да направите избор" sqref="C11:C15" xr:uid="{00000000-0002-0000-0500-000001000000}">
      <formula1>$B$4:$B$8</formula1>
    </dataValidation>
    <dataValidation allowBlank="1" showInputMessage="1" showErrorMessage="1" prompt="Създайте &quot;Дневник на дейностите&quot; в този работен лист. Въведете подробни данни в таблица &quot;Дневник на дейностите&quot;, започвайки от клетка B10. &quot;Общо Дейности&quot; се изчислява автоматично в клетките от C4 до C8" sqref="A1" xr:uid="{00000000-0002-0000-0500-000002000000}"/>
    <dataValidation allowBlank="1" showInputMessage="1" showErrorMessage="1" prompt="Заглавието на този работен лист е в тази клетка, а изображението в клетка вдясно. Дейностите и техните суми са в клетките от B4 до D8" sqref="B1:D2" xr:uid="{00000000-0002-0000-0500-000003000000}"/>
    <dataValidation allowBlank="1" showInputMessage="1" showErrorMessage="1" prompt="&quot;Персонализиране на дейности&quot; се намира в тази колона под това заглавие" sqref="B3" xr:uid="{00000000-0002-0000-0500-000004000000}"/>
    <dataValidation allowBlank="1" showInputMessage="1" showErrorMessage="1" prompt="Сума се изчислява автоматично в тази колона, под това заглавие" sqref="C3" xr:uid="{00000000-0002-0000-0500-000005000000}"/>
    <dataValidation allowBlank="1" showInputMessage="1" showErrorMessage="1" prompt="Изберете единица в тази колона, под това заглавие. Натиснете ALT+СТРЕЛКА НАДОЛУ за опции, а след това СТРЕЛКА НАДОЛУ и ENTER, за да направите избор" sqref="D3" xr:uid="{00000000-0002-0000-0500-000006000000}"/>
    <dataValidation allowBlank="1" showInputMessage="1" showErrorMessage="1" prompt="Въведете дата в тази колона, под това заглавие. Използвайте филтрите в заглавието, за да намирате конкретни записи" sqref="B10" xr:uid="{00000000-0002-0000-0500-000007000000}"/>
    <dataValidation allowBlank="1" showInputMessage="1" showErrorMessage="1" prompt="Изберете дейност в тази колона, под това заглавие. Натиснете ALT+СТРЕЛКА НАДОЛУ за опции, а след това СТРЕЛКА НАДОЛУ и ENTER, за да направите избор" sqref="C10" xr:uid="{00000000-0002-0000-0500-000008000000}"/>
    <dataValidation allowBlank="1" showInputMessage="1" showErrorMessage="1" prompt="Въведете начален час в тази колона, под това заглавие" sqref="D10" xr:uid="{00000000-0002-0000-0500-000009000000}"/>
    <dataValidation allowBlank="1" showInputMessage="1" showErrorMessage="1" prompt="Въведете продължителност в тази колона, под това заглавие" sqref="E10" xr:uid="{00000000-0002-0000-0500-00000A000000}"/>
    <dataValidation allowBlank="1" showInputMessage="1" showErrorMessage="1" prompt="Въведете разстояние в тази колона, под това заглавие" sqref="F10" xr:uid="{00000000-0002-0000-0500-00000B000000}"/>
    <dataValidation allowBlank="1" showInputMessage="1" showErrorMessage="1" prompt="Въведете калориите в тази колона, под това заглавие" sqref="G10" xr:uid="{00000000-0002-0000-0500-00000C000000}"/>
    <dataValidation allowBlank="1" showInputMessage="1" showErrorMessage="1" prompt="Въведете бележки в тази колона, под това заглавие" sqref="H10" xr:uid="{00000000-0002-0000-0500-00000D000000}"/>
  </dataValidations>
  <printOptions horizontalCentered="1"/>
  <pageMargins left="0.25" right="0.25" top="0.75" bottom="0.75" header="0.3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18" customWidth="1"/>
    <col min="3" max="3" width="26.5703125" customWidth="1"/>
    <col min="4" max="4" width="32.85546875" bestFit="1" customWidth="1"/>
    <col min="5" max="5" width="14.7109375" bestFit="1" customWidth="1"/>
    <col min="6" max="6" width="15.140625" bestFit="1" customWidth="1"/>
    <col min="7" max="7" width="17.42578125" bestFit="1" customWidth="1"/>
    <col min="8" max="8" width="13.7109375" customWidth="1"/>
    <col min="9" max="9" width="20.28515625" bestFit="1" customWidth="1"/>
    <col min="10" max="10" width="16.85546875" bestFit="1" customWidth="1"/>
    <col min="11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37</v>
      </c>
      <c r="B1" s="48" t="s">
        <v>38</v>
      </c>
      <c r="C1" s="48"/>
      <c r="D1" s="49" t="s">
        <v>17</v>
      </c>
      <c r="E1" s="49"/>
      <c r="F1" s="49"/>
      <c r="G1" s="49"/>
      <c r="H1" s="49"/>
      <c r="I1" s="49"/>
      <c r="J1" s="49"/>
      <c r="K1" s="49"/>
      <c r="L1" s="49"/>
    </row>
    <row r="2" spans="1:12" ht="21" customHeight="1" x14ac:dyDescent="0.25">
      <c r="A2" s="6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</row>
    <row r="3" spans="1:12" s="34" customFormat="1" ht="18" customHeight="1" x14ac:dyDescent="0.25">
      <c r="B3" s="48"/>
      <c r="C3" s="48"/>
      <c r="E3" s="35" t="str">
        <f>(FoodLog[[#Headers],[КАЛОРИИ]])</f>
        <v>КАЛОРИИ</v>
      </c>
      <c r="F3" s="35" t="str">
        <f>(FoodLog[[#Headers],[МАЗНИНИ]])</f>
        <v>МАЗНИНИ</v>
      </c>
      <c r="G3" s="35" t="str">
        <f>(FoodLog[[#Headers],[ХОЛЕСТЕРОЛ]])</f>
        <v>ХОЛЕСТЕРОЛ</v>
      </c>
      <c r="H3" s="35" t="str">
        <f>(FoodLog[[#Headers],[НАТРИЙ]])</f>
        <v>НАТРИЙ</v>
      </c>
      <c r="I3" s="35" t="str">
        <f>(FoodLog[[#Headers],[ВЪГЛЕХИДРАТИ]])</f>
        <v>ВЪГЛЕХИДРАТИ</v>
      </c>
      <c r="J3" s="35" t="str">
        <f>(FoodLog[[#Headers],[БЕЛТЪЧИНИ]])</f>
        <v>БЕЛТЪЧИНИ</v>
      </c>
      <c r="K3" s="35" t="str">
        <f>(FoodLog[[#Headers],[ЗАХАРИ]])</f>
        <v>ЗАХАРИ</v>
      </c>
      <c r="L3" s="35" t="str">
        <f>(FoodLog[[#Headers],[ФИБРИ]])</f>
        <v>ФИБРИ</v>
      </c>
    </row>
    <row r="4" spans="1:12" ht="16.5" customHeight="1" x14ac:dyDescent="0.25">
      <c r="A4" s="6"/>
      <c r="B4" s="47" t="s">
        <v>39</v>
      </c>
      <c r="C4" s="47"/>
      <c r="D4" s="28" t="s">
        <v>46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47"/>
      <c r="C5" s="47"/>
      <c r="D5" s="39" t="str">
        <f>IF(E5=SUM(FoodLog[КАЛОРИИ]),"Общ прием:","Филтриран прием:")</f>
        <v>Общ прием:</v>
      </c>
      <c r="E5" s="24">
        <f>SUBTOTAL(109,FoodLog[КАЛОРИИ])</f>
        <v>3090</v>
      </c>
      <c r="F5" s="25">
        <f>SUBTOTAL(109,FoodLog[МАЗНИНИ])</f>
        <v>74.27000000000001</v>
      </c>
      <c r="G5" s="25">
        <f>SUBTOTAL(109,FoodLog[ХОЛЕСТЕРОЛ])</f>
        <v>139.6</v>
      </c>
      <c r="H5" s="25">
        <f>SUBTOTAL(109,FoodLog[НАТРИЙ])</f>
        <v>1400.7</v>
      </c>
      <c r="I5" s="25">
        <f>SUBTOTAL(109,FoodLog[ВЪГЛЕХИДРАТИ])</f>
        <v>208.56</v>
      </c>
      <c r="J5" s="25">
        <f>SUBTOTAL(109,FoodLog[БЕЛТЪЧИНИ])</f>
        <v>68.81</v>
      </c>
      <c r="K5" s="25">
        <f>SUBTOTAL(109,FoodLog[ЗАХАРИ])</f>
        <v>84.1</v>
      </c>
      <c r="L5" s="25">
        <f>SUBTOTAL(109,FoodLog[ФИБРИ])</f>
        <v>24.5</v>
      </c>
    </row>
    <row r="6" spans="1:12" ht="18" customHeight="1" x14ac:dyDescent="0.25">
      <c r="B6" s="45"/>
      <c r="C6" s="45"/>
    </row>
    <row r="7" spans="1:12" ht="18" customHeight="1" x14ac:dyDescent="0.25">
      <c r="A7" s="6"/>
      <c r="B7" s="19" t="s">
        <v>26</v>
      </c>
      <c r="C7" s="20" t="s">
        <v>40</v>
      </c>
      <c r="D7" s="20" t="s">
        <v>47</v>
      </c>
      <c r="E7" s="23" t="s">
        <v>34</v>
      </c>
      <c r="F7" s="23" t="s">
        <v>59</v>
      </c>
      <c r="G7" s="23" t="s">
        <v>60</v>
      </c>
      <c r="H7" s="23" t="s">
        <v>61</v>
      </c>
      <c r="I7" s="23" t="s">
        <v>62</v>
      </c>
      <c r="J7" s="23" t="s">
        <v>63</v>
      </c>
      <c r="K7" s="23" t="s">
        <v>64</v>
      </c>
      <c r="L7" s="23" t="s">
        <v>65</v>
      </c>
    </row>
    <row r="8" spans="1:12" ht="18" customHeight="1" x14ac:dyDescent="0.25">
      <c r="A8" s="6"/>
      <c r="B8" s="21">
        <f t="shared" ref="B8:B18" ca="1" si="0">TODAY()+30+ROW()</f>
        <v>43647</v>
      </c>
      <c r="C8" s="22" t="s">
        <v>41</v>
      </c>
      <c r="D8" s="22" t="s">
        <v>48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43648</v>
      </c>
      <c r="C9" s="22" t="s">
        <v>42</v>
      </c>
      <c r="D9" s="22" t="s">
        <v>49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43649</v>
      </c>
      <c r="C10" s="22" t="s">
        <v>43</v>
      </c>
      <c r="D10" s="22" t="s">
        <v>50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43650</v>
      </c>
      <c r="C11" s="22" t="s">
        <v>44</v>
      </c>
      <c r="D11" s="22" t="s">
        <v>51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43651</v>
      </c>
      <c r="C12" s="22" t="s">
        <v>42</v>
      </c>
      <c r="D12" s="22" t="s">
        <v>52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43652</v>
      </c>
      <c r="C13" s="22" t="s">
        <v>41</v>
      </c>
      <c r="D13" s="22" t="s">
        <v>53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43653</v>
      </c>
      <c r="C14" s="22" t="s">
        <v>42</v>
      </c>
      <c r="D14" s="22" t="s">
        <v>54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43654</v>
      </c>
      <c r="C15" s="22" t="s">
        <v>43</v>
      </c>
      <c r="D15" s="22" t="s">
        <v>55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43655</v>
      </c>
      <c r="C16" s="22" t="s">
        <v>44</v>
      </c>
      <c r="D16" s="22" t="s">
        <v>56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43656</v>
      </c>
      <c r="C17" s="22" t="s">
        <v>44</v>
      </c>
      <c r="D17" s="22" t="s">
        <v>57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43657</v>
      </c>
      <c r="C18" s="22" t="s">
        <v>45</v>
      </c>
      <c r="D18" s="22" t="s">
        <v>58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27" priority="8">
      <formula>AND($E$5&lt;&gt;SUM($E$8:$E$18),E$5&gt;E$4)</formula>
    </cfRule>
  </conditionalFormatting>
  <dataValidations count="9">
    <dataValidation allowBlank="1" showInputMessage="1" showErrorMessage="1" prompt="Създайте &quot;Дневник на храните&quot; в този работен лист. Въведете подробни данни в таблица &quot;Дневник на храните&quot;, започвайки от клетка B7" sqref="A1" xr:uid="{00000000-0002-0000-0600-000000000000}"/>
    <dataValidation allowBlank="1" showInputMessage="1" showErrorMessage="1" prompt="Заглавието на този работен лист е в тази клетка, а изображението в клетка вдясно" sqref="B1:C2" xr:uid="{00000000-0002-0000-0600-000001000000}"/>
    <dataValidation allowBlank="1" showInputMessage="1" showErrorMessage="1" prompt="Задавайте хранителни цели в клетките отдясно " sqref="B4:C5" xr:uid="{00000000-0002-0000-0600-000002000000}"/>
    <dataValidation allowBlank="1" showInputMessage="1" showErrorMessage="1" prompt="Въведете дневен прием на хранителни вещества в клетки вдясно, от клетки E4 до L4. Видове хранителни вещества се актуализират автоматично в реда по-горе, въз основа на персонализирани заглавия на таблици" sqref="D4" xr:uid="{00000000-0002-0000-0600-000003000000}"/>
    <dataValidation allowBlank="1" showInputMessage="1" showErrorMessage="1" prompt="Общо приема на хранителни вещества се изчислява автоматично в клетки вдясно, от клетки E5 до L5" sqref="D5" xr:uid="{00000000-0002-0000-0600-000004000000}"/>
    <dataValidation allowBlank="1" showInputMessage="1" showErrorMessage="1" prompt="Въведете дата в тази колона, под това заглавие. Използвайте филтър в заглавието, за да намирате конкретни записи" sqref="B7" xr:uid="{00000000-0002-0000-0600-000005000000}"/>
    <dataValidation allowBlank="1" showInputMessage="1" showErrorMessage="1" prompt="Въведете вид ядене в тази колона, под това заглавие" sqref="C7" xr:uid="{00000000-0002-0000-0600-000006000000}"/>
    <dataValidation allowBlank="1" showInputMessage="1" showErrorMessage="1" prompt="Въведете хранителни продукти в тази колона, под това заглавие" sqref="D7" xr:uid="{00000000-0002-0000-0600-000007000000}"/>
    <dataValidation allowBlank="1" showInputMessage="1" showErrorMessage="1" prompt="Персонализирайте заглавието на тази таблица, за да проследите специфични хранителни нужди в тази колона, под това заглавие" sqref="E7:L7" xr:uid="{00000000-0002-0000-0600-000008000000}"/>
  </dataValidations>
  <printOptions horizontalCentered="1"/>
  <pageMargins left="0.25" right="0.25" top="0.75" bottom="0.75" header="0.3" footer="0.3"/>
  <pageSetup paperSize="9" scale="4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27</vt:i4>
      </vt:variant>
    </vt:vector>
  </HeadingPairs>
  <TitlesOfParts>
    <vt:vector size="34" baseType="lpstr">
      <vt:lpstr>Проследяване на Теглото</vt:lpstr>
      <vt:lpstr>Проследяване на Талията</vt:lpstr>
      <vt:lpstr>Проследяване на Бицепса</vt:lpstr>
      <vt:lpstr>Проследяване на Ханша</vt:lpstr>
      <vt:lpstr>Проследяване на Бедрата</vt:lpstr>
      <vt:lpstr>Дневник на дейностите</vt:lpstr>
      <vt:lpstr>Дневник на храните</vt:lpstr>
      <vt:lpstr>Category1</vt:lpstr>
      <vt:lpstr>Category2</vt:lpstr>
      <vt:lpstr>Category3</vt:lpstr>
      <vt:lpstr>Category4</vt:lpstr>
      <vt:lpstr>Category5</vt:lpstr>
      <vt:lpstr>'Проследяване на Теглото'!CurrentWeight</vt:lpstr>
      <vt:lpstr>DateLookup</vt:lpstr>
      <vt:lpstr>'Проследяване на Теглото'!Gender</vt:lpstr>
      <vt:lpstr>'Проследяване на Теглото'!Goal1</vt:lpstr>
      <vt:lpstr>'Проследяване на Теглото'!Goal1Label</vt:lpstr>
      <vt:lpstr>'Проследяване на Теглото'!Goal2</vt:lpstr>
      <vt:lpstr>'Проследяване на Теглото'!Goal2Label</vt:lpstr>
      <vt:lpstr>'Проследяване на Теглото'!Goal3</vt:lpstr>
      <vt:lpstr>'Проследяване на Теглото'!Goal3Label</vt:lpstr>
      <vt:lpstr>'Проследяване на Теглото'!Goal4</vt:lpstr>
      <vt:lpstr>'Проследяване на Теглото'!Goal4Label</vt:lpstr>
      <vt:lpstr>'Проследяване на Теглото'!GoalWeight</vt:lpstr>
      <vt:lpstr>'Проследяване на Теглото'!Height</vt:lpstr>
      <vt:lpstr>'Проследяване на Теглото'!UnitOfMeasure</vt:lpstr>
      <vt:lpstr>'Проследяване на Теглото'!WeightLabel</vt:lpstr>
      <vt:lpstr>'Дневник на дейностите'!Печат_заглавия</vt:lpstr>
      <vt:lpstr>'Дневник на храните'!Печат_заглавия</vt:lpstr>
      <vt:lpstr>'Проследяване на Бедрата'!Печат_заглавия</vt:lpstr>
      <vt:lpstr>'Проследяване на Бицепса'!Печат_заглавия</vt:lpstr>
      <vt:lpstr>'Проследяване на Талията'!Печат_заглавия</vt:lpstr>
      <vt:lpstr>'Проследяване на Теглото'!Печат_заглавия</vt:lpstr>
      <vt:lpstr>'Проследяване на Ханша'!Печат_заглавия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2019-05-24T03:00:07Z</dcterms:modified>
</cp:coreProperties>
</file>