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xr:revisionPtr revIDLastSave="0" documentId="13_ncr:1_{E0193540-99EE-4005-BEF2-397003692EB3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التقرير المالي" sheetId="3" r:id="rId1"/>
    <sheet name="إدخال البيانات المالية" sheetId="1" r:id="rId2"/>
    <sheet name="إعدادات المقاييس الرئيسية" sheetId="4" r:id="rId3"/>
    <sheet name="العمليات الحسابية" sheetId="2" state="hidden" r:id="rId4"/>
  </sheets>
  <definedNames>
    <definedName name="_xlnm.Print_Area" localSheetId="0">'التقرير المالي'!$A$1:$M$40</definedName>
    <definedName name="إدراج_السنوات">OFFSET('إدخال البيانات المالية'!$B$5:$I$5,0,1,1,COUNTA('إدخال البيانات المالية'!$B$5:$I$5)-1)</definedName>
    <definedName name="إدراج_المقاييس">OFFSET('إدخال البيانات المالية'!$B$6:$B$30,0,0,COUNTA('إدخال البيانات المالية'!$B$6:$B$30))</definedName>
    <definedName name="السنة_المحددة">'التقرير المالي'!$K$2</definedName>
    <definedName name="السنوات">'العمليات الحسابية'!$I$6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" l="1"/>
  <c r="D8" i="4"/>
  <c r="D7" i="4"/>
  <c r="D6" i="4"/>
  <c r="D5" i="4"/>
  <c r="E15" i="3" l="1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3" s="1"/>
  <c r="B16" i="2"/>
  <c r="B17" i="2"/>
  <c r="B18" i="3" s="1"/>
  <c r="B18" i="2"/>
  <c r="B19" i="2"/>
  <c r="B20" i="2"/>
  <c r="B21" i="3" s="1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3" i="3"/>
  <c r="B25" i="3"/>
  <c r="B27" i="3"/>
  <c r="B29" i="3"/>
  <c r="B30" i="2"/>
  <c r="B31" i="3" s="1"/>
  <c r="E31" i="3" s="1"/>
  <c r="B31" i="2"/>
  <c r="B32" i="3" s="1"/>
  <c r="E32" i="3" s="1"/>
  <c r="B32" i="2"/>
  <c r="B33" i="3" s="1"/>
  <c r="E33" i="3" s="1"/>
  <c r="B33" i="2"/>
  <c r="B34" i="3" s="1"/>
  <c r="E34" i="3" s="1"/>
  <c r="B34" i="2"/>
  <c r="B35" i="2"/>
  <c r="B36" i="3" s="1"/>
  <c r="E36" i="3" s="1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F7" i="3"/>
  <c r="B35" i="3"/>
  <c r="E35" i="3" s="1"/>
  <c r="B7" i="3"/>
  <c r="D38" i="2" l="1"/>
  <c r="E38" i="2"/>
  <c r="H7" i="3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<sst xmlns="http://schemas.openxmlformats.org/spreadsheetml/2006/main" count="43" uniqueCount="37">
  <si>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التقرير المالي السنوي</t>
  </si>
  <si>
    <t>اسم الشركة</t>
  </si>
  <si>
    <t>المقاييس الرئيسية</t>
  </si>
  <si>
    <t>كل المقاييس</t>
  </si>
  <si>
    <t>المقياس</t>
  </si>
  <si>
    <t>اضغط لتغيير تقرير "المقاييس الرئيسية"</t>
  </si>
  <si>
    <t>لا تقم بتعديل المعلومات الواردة أدناه. اضغط لإدخال "البيانات المالية"</t>
  </si>
  <si>
    <t>النسبة المئوية للتغيير</t>
  </si>
  <si>
    <t>حدد سنة التقرير في "الخلية L2"</t>
  </si>
  <si>
    <t>لتحرير البيانات، حدد الورقة "إدخال البيانات المالية"</t>
  </si>
  <si>
    <t>إدخال البيانات المالية</t>
  </si>
  <si>
    <t xml:space="preserve"> يمكنك تعريف المقاييس الرئيسية التي تصل إلى 25 لمدة 7 سنوات</t>
  </si>
  <si>
    <t>اضغط لعرض "التقرير المالي"</t>
  </si>
  <si>
    <t>اسم المقياس</t>
  </si>
  <si>
    <t>الإيرادات</t>
  </si>
  <si>
    <t>النفقات التشغيلية</t>
  </si>
  <si>
    <t>الأرباح التشغيلية</t>
  </si>
  <si>
    <t>الإهلاك</t>
  </si>
  <si>
    <t>الفائدة</t>
  </si>
  <si>
    <t>الربح الصافي</t>
  </si>
  <si>
    <t>الضريبة</t>
  </si>
  <si>
    <t>الأرباح بعد خصم الضريبة</t>
  </si>
  <si>
    <t>المقياس 1</t>
  </si>
  <si>
    <t>المقياس 2</t>
  </si>
  <si>
    <t>المقياس 3</t>
  </si>
  <si>
    <t>المقياس 4</t>
  </si>
  <si>
    <t>المقياس 5</t>
  </si>
  <si>
    <t>المقياس 6</t>
  </si>
  <si>
    <t>تعريف المقاييس الرئيسية هنا</t>
  </si>
  <si>
    <t xml:space="preserve"> تحديد المقاييس الرئيسية التي تصل إلى 5 للظهور في أعلى التقرير</t>
  </si>
  <si>
    <t xml:space="preserve">  اضغط لعرض "التقرير المالي"</t>
  </si>
  <si>
    <t>يتم استخدام ورقة العمل هذه لحسابات "التقرير المالي" ويجب أن تبقى مخفية.</t>
  </si>
  <si>
    <t>السنة الحالية</t>
  </si>
  <si>
    <t>السنة الماضية</t>
  </si>
  <si>
    <t>الموضع</t>
  </si>
  <si>
    <t>كل المقاييس (ما يصل إلى 25 مقياساً)</t>
  </si>
  <si>
    <t>المنصب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</si>
</sst>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ر.س.‏&quot;\ #,##0_-;&quot;ر.س.‏&quot;\ #,##0\-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ر.س.‏&quot;\ #,##0.00_-"/>
  </numFmts>
  <fonts count="26" x14ac:knownFonts="1">
    <font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i/>
      <u/>
      <sz val="11"/>
      <color theme="4" tint="-0.499984740745262"/>
      <name val="Tahoma"/>
      <family val="2"/>
    </font>
    <font>
      <sz val="11"/>
      <color rgb="FF006100"/>
      <name val="Tahoma"/>
      <family val="2"/>
    </font>
    <font>
      <sz val="14"/>
      <color theme="1" tint="0.34998626667073579"/>
      <name val="Tahoma"/>
      <family val="2"/>
    </font>
    <font>
      <sz val="18"/>
      <color theme="1" tint="0.34998626667073579"/>
      <name val="Tahoma"/>
      <family val="2"/>
    </font>
    <font>
      <sz val="14"/>
      <color theme="3" tint="0.34998626667073579"/>
      <name val="Tahoma"/>
      <family val="2"/>
    </font>
    <font>
      <b/>
      <sz val="11"/>
      <color theme="3"/>
      <name val="Tahoma"/>
      <family val="2"/>
    </font>
    <font>
      <i/>
      <sz val="11"/>
      <color theme="4" tint="-0.499984740745262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4"/>
      <color theme="4" tint="-0.499984740745262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2"/>
      <color theme="1" tint="0.34998626667073579"/>
      <name val="Tahoma"/>
      <family val="2"/>
    </font>
    <font>
      <sz val="20"/>
      <color theme="1" tint="0.34998626667073579"/>
      <name val="Tahoma"/>
      <family val="2"/>
    </font>
    <font>
      <sz val="11"/>
      <color theme="1" tint="0.499984740745262"/>
      <name val="Tahoma"/>
      <family val="2"/>
    </font>
    <font>
      <sz val="11"/>
      <color theme="4" tint="-0.249977111117893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1" tint="0.34998626667073579"/>
      </top>
      <bottom style="thin">
        <color theme="0" tint="-0.14996795556505021"/>
      </bottom>
      <diagonal/>
    </border>
  </borders>
  <cellStyleXfs count="52">
    <xf numFmtId="0" fontId="0" fillId="0" borderId="0" applyFill="0" applyBorder="0">
      <alignment vertical="center" wrapText="1" readingOrder="2"/>
    </xf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readingOrder="2"/>
    </xf>
    <xf numFmtId="0" fontId="10" fillId="0" borderId="22" applyNumberFormat="0" applyFill="0" applyProtection="0">
      <alignment vertical="center" readingOrder="2"/>
    </xf>
    <xf numFmtId="0" fontId="11" fillId="0" borderId="0" applyNumberFormat="0" applyFill="0" applyBorder="0" applyAlignment="0" applyProtection="0">
      <alignment readingOrder="2"/>
    </xf>
    <xf numFmtId="0" fontId="5" fillId="3" borderId="0">
      <alignment horizontal="center" vertical="center" readingOrder="2"/>
    </xf>
    <xf numFmtId="5" fontId="23" fillId="0" borderId="5">
      <alignment horizontal="center" vertical="center" readingOrder="2"/>
    </xf>
    <xf numFmtId="9" fontId="22" fillId="0" borderId="0">
      <alignment horizontal="left" vertical="center" indent="1" readingOrder="2"/>
    </xf>
    <xf numFmtId="0" fontId="12" fillId="0" borderId="0" applyNumberFormat="0" applyFill="0" applyBorder="0" applyAlignment="0" applyProtection="0">
      <alignment readingOrder="2"/>
    </xf>
    <xf numFmtId="0" fontId="14" fillId="0" borderId="0" applyNumberFormat="0" applyFill="0" applyBorder="0" applyAlignment="0" applyProtection="0">
      <alignment vertical="center" readingOrder="2"/>
    </xf>
    <xf numFmtId="0" fontId="8" fillId="0" borderId="0" applyNumberFormat="0" applyFill="0" applyBorder="0" applyAlignment="0" applyProtection="0">
      <alignment vertical="center"/>
    </xf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0" fontId="6" fillId="2" borderId="21" applyNumberFormat="0" applyAlignment="0" applyProtection="0"/>
    <xf numFmtId="0" fontId="20" fillId="0" borderId="23" applyNumberFormat="0" applyFill="0" applyAlignment="0" applyProtection="0"/>
    <xf numFmtId="0" fontId="1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" fillId="5" borderId="0" applyNumberFormat="0" applyBorder="0" applyAlignment="0" applyProtection="0"/>
    <xf numFmtId="0" fontId="17" fillId="6" borderId="0" applyNumberFormat="0" applyBorder="0" applyAlignment="0" applyProtection="0"/>
    <xf numFmtId="0" fontId="15" fillId="7" borderId="42" applyNumberFormat="0" applyAlignment="0" applyProtection="0"/>
    <xf numFmtId="0" fontId="18" fillId="8" borderId="43" applyNumberFormat="0" applyAlignment="0" applyProtection="0"/>
    <xf numFmtId="0" fontId="4" fillId="8" borderId="42" applyNumberFormat="0" applyAlignment="0" applyProtection="0"/>
    <xf numFmtId="0" fontId="16" fillId="0" borderId="44" applyNumberFormat="0" applyFill="0" applyAlignment="0" applyProtection="0"/>
    <xf numFmtId="0" fontId="5" fillId="9" borderId="45" applyNumberFormat="0" applyAlignment="0" applyProtection="0"/>
    <xf numFmtId="0" fontId="2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2">
    <xf numFmtId="0" fontId="0" fillId="0" borderId="0" xfId="0">
      <alignment vertical="center" wrapText="1" readingOrder="2"/>
    </xf>
    <xf numFmtId="9" fontId="0" fillId="0" borderId="35" xfId="1" applyFont="1" applyFill="1" applyBorder="1" applyAlignment="1">
      <alignment horizontal="center" vertical="center" readingOrder="2"/>
    </xf>
    <xf numFmtId="9" fontId="0" fillId="0" borderId="11" xfId="1" applyFont="1" applyFill="1" applyBorder="1" applyAlignment="1">
      <alignment horizontal="center" vertical="center" readingOrder="2"/>
    </xf>
    <xf numFmtId="9" fontId="0" fillId="0" borderId="36" xfId="1" applyFont="1" applyFill="1" applyBorder="1" applyAlignment="1">
      <alignment horizontal="center" vertical="center" readingOrder="2"/>
    </xf>
    <xf numFmtId="0" fontId="5" fillId="3" borderId="20" xfId="0" applyFont="1" applyFill="1" applyBorder="1" applyAlignment="1">
      <alignment horizontal="right" vertical="center" wrapText="1" indent="1" readingOrder="2"/>
    </xf>
    <xf numFmtId="0" fontId="5" fillId="3" borderId="24" xfId="5" applyFont="1" applyBorder="1" applyAlignment="1" applyProtection="1">
      <alignment horizontal="center" vertical="center" wrapText="1" readingOrder="2"/>
    </xf>
    <xf numFmtId="0" fontId="20" fillId="0" borderId="0" xfId="0" applyFont="1" applyAlignment="1" applyProtection="1">
      <alignment horizontal="right" readingOrder="2"/>
      <protection locked="0"/>
    </xf>
    <xf numFmtId="0" fontId="20" fillId="0" borderId="0" xfId="0" applyFont="1" applyAlignment="1">
      <alignment horizontal="right" readingOrder="2"/>
    </xf>
    <xf numFmtId="9" fontId="22" fillId="0" borderId="15" xfId="1" applyNumberFormat="1" applyFont="1" applyBorder="1" applyAlignment="1" applyProtection="1">
      <alignment horizontal="right" vertical="center" indent="2" readingOrder="2"/>
    </xf>
    <xf numFmtId="0" fontId="5" fillId="3" borderId="12" xfId="0" applyFont="1" applyFill="1" applyBorder="1" applyAlignment="1">
      <alignment horizontal="left" vertical="center" readingOrder="2"/>
    </xf>
    <xf numFmtId="0" fontId="5" fillId="3" borderId="12" xfId="0" applyFont="1" applyFill="1" applyBorder="1" applyAlignment="1">
      <alignment horizontal="center" vertical="center" readingOrder="2"/>
    </xf>
    <xf numFmtId="0" fontId="5" fillId="3" borderId="12" xfId="0" applyFont="1" applyFill="1" applyBorder="1" applyAlignment="1" applyProtection="1">
      <alignment horizontal="right" vertical="center" indent="1" readingOrder="2"/>
      <protection locked="0"/>
    </xf>
    <xf numFmtId="0" fontId="5" fillId="3" borderId="12" xfId="0" applyFont="1" applyFill="1" applyBorder="1" applyAlignment="1" applyProtection="1">
      <alignment horizontal="left" vertical="center" indent="1" readingOrder="2"/>
      <protection locked="0"/>
    </xf>
    <xf numFmtId="0" fontId="0" fillId="0" borderId="28" xfId="0" applyFont="1" applyBorder="1" applyAlignment="1">
      <alignment horizontal="center" vertical="center" readingOrder="2"/>
    </xf>
    <xf numFmtId="0" fontId="24" fillId="0" borderId="0" xfId="0" applyFont="1" applyAlignment="1">
      <alignment horizontal="right" vertical="center" readingOrder="2"/>
    </xf>
    <xf numFmtId="0" fontId="0" fillId="0" borderId="30" xfId="0" applyFont="1" applyBorder="1" applyAlignment="1">
      <alignment horizontal="center" vertical="center" readingOrder="2"/>
    </xf>
    <xf numFmtId="0" fontId="0" fillId="0" borderId="32" xfId="0" applyFont="1" applyBorder="1" applyAlignment="1">
      <alignment horizontal="center" vertical="center" readingOrder="2"/>
    </xf>
    <xf numFmtId="0" fontId="25" fillId="0" borderId="0" xfId="0" applyFont="1" applyAlignment="1">
      <alignment horizontal="right" vertical="center" readingOrder="2"/>
    </xf>
    <xf numFmtId="0" fontId="0" fillId="0" borderId="0" xfId="0" applyFont="1" applyAlignment="1">
      <alignment horizontal="right" vertical="center" wrapText="1" readingOrder="2"/>
    </xf>
    <xf numFmtId="0" fontId="0" fillId="0" borderId="0" xfId="0" applyFont="1" applyAlignment="1" applyProtection="1">
      <alignment horizontal="right" vertical="center" wrapText="1" readingOrder="2"/>
      <protection locked="0"/>
    </xf>
    <xf numFmtId="0" fontId="0" fillId="0" borderId="0" xfId="0" applyFont="1">
      <alignment vertical="center" wrapText="1" readingOrder="2"/>
    </xf>
    <xf numFmtId="0" fontId="0" fillId="0" borderId="0" xfId="0" applyFont="1" applyBorder="1" applyAlignment="1">
      <alignment horizontal="right" vertical="center" wrapText="1" readingOrder="2"/>
    </xf>
    <xf numFmtId="0" fontId="10" fillId="0" borderId="14" xfId="3" applyFont="1" applyBorder="1" applyAlignment="1" applyProtection="1">
      <alignment horizontal="right" vertical="center" readingOrder="2"/>
      <protection locked="0"/>
    </xf>
    <xf numFmtId="0" fontId="10" fillId="0" borderId="0" xfId="3" applyFont="1" applyBorder="1" applyAlignment="1" applyProtection="1">
      <alignment horizontal="right" vertical="center" readingOrder="2"/>
      <protection locked="0"/>
    </xf>
    <xf numFmtId="0" fontId="0" fillId="0" borderId="0" xfId="0" applyFont="1" applyBorder="1" applyAlignment="1" applyProtection="1">
      <alignment horizontal="right" vertical="center" wrapText="1" readingOrder="2"/>
      <protection locked="0"/>
    </xf>
    <xf numFmtId="0" fontId="0" fillId="0" borderId="0" xfId="0" applyFont="1" applyAlignment="1">
      <alignment horizontal="center" vertical="center" readingOrder="2"/>
    </xf>
    <xf numFmtId="9" fontId="22" fillId="0" borderId="15" xfId="7" applyFont="1" applyBorder="1" applyAlignment="1" applyProtection="1">
      <alignment horizontal="right" vertical="center" indent="2" readingOrder="2"/>
    </xf>
    <xf numFmtId="0" fontId="0" fillId="0" borderId="0" xfId="0" applyFont="1" applyAlignment="1">
      <alignment horizontal="right" vertical="center" indent="1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NumberFormat="1" applyFont="1" applyAlignment="1" applyProtection="1">
      <alignment horizontal="right" vertical="center" wrapText="1" readingOrder="2"/>
      <protection locked="0"/>
    </xf>
    <xf numFmtId="0" fontId="0" fillId="0" borderId="6" xfId="0" applyFont="1" applyBorder="1" applyAlignment="1" applyProtection="1">
      <alignment horizontal="right" indent="1" readingOrder="2"/>
      <protection locked="0"/>
    </xf>
    <xf numFmtId="0" fontId="0" fillId="0" borderId="0" xfId="0" applyFont="1" applyAlignment="1">
      <alignment horizontal="right" indent="1" readingOrder="2"/>
    </xf>
    <xf numFmtId="0" fontId="0" fillId="0" borderId="16" xfId="0" applyFont="1" applyBorder="1" applyAlignment="1" applyProtection="1">
      <alignment horizontal="right" vertical="center" wrapText="1" readingOrder="2"/>
      <protection locked="0"/>
    </xf>
    <xf numFmtId="0" fontId="0" fillId="0" borderId="34" xfId="0" applyFont="1" applyBorder="1" applyAlignment="1" applyProtection="1">
      <alignment horizontal="right" vertical="center" indent="1" readingOrder="2"/>
      <protection locked="0"/>
    </xf>
    <xf numFmtId="168" fontId="0" fillId="0" borderId="34" xfId="0" applyNumberFormat="1" applyFont="1" applyBorder="1" applyAlignment="1" applyProtection="1">
      <alignment horizontal="left" vertical="center" readingOrder="2"/>
      <protection locked="0"/>
    </xf>
    <xf numFmtId="168" fontId="0" fillId="0" borderId="34" xfId="0" applyNumberFormat="1" applyFont="1" applyBorder="1" applyAlignment="1" applyProtection="1">
      <alignment horizontal="left" vertical="center" indent="1" readingOrder="2"/>
      <protection locked="0"/>
    </xf>
    <xf numFmtId="0" fontId="0" fillId="0" borderId="0" xfId="0" applyFont="1" applyAlignment="1">
      <alignment horizontal="left" vertical="center" indent="1"/>
    </xf>
    <xf numFmtId="0" fontId="0" fillId="0" borderId="0" xfId="0" applyFont="1" applyBorder="1" applyAlignment="1" applyProtection="1">
      <alignment horizontal="right" vertical="center" indent="1" readingOrder="2"/>
      <protection locked="0"/>
    </xf>
    <xf numFmtId="168" fontId="0" fillId="0" borderId="0" xfId="0" applyNumberFormat="1" applyFont="1" applyBorder="1" applyAlignment="1" applyProtection="1">
      <alignment horizontal="left" vertical="center" readingOrder="2"/>
      <protection locked="0"/>
    </xf>
    <xf numFmtId="168" fontId="0" fillId="0" borderId="0" xfId="0" applyNumberFormat="1" applyFont="1" applyBorder="1" applyAlignment="1" applyProtection="1">
      <alignment horizontal="left" vertical="center" indent="1" readingOrder="2"/>
      <protection locked="0"/>
    </xf>
    <xf numFmtId="0" fontId="0" fillId="0" borderId="0" xfId="0" applyFont="1" applyAlignment="1">
      <alignment horizontal="left" vertical="center" indent="1" readingOrder="2"/>
    </xf>
    <xf numFmtId="0" fontId="0" fillId="0" borderId="0" xfId="0" applyFont="1" applyAlignment="1">
      <alignment vertical="center" wrapText="1" readingOrder="2"/>
    </xf>
    <xf numFmtId="0" fontId="0" fillId="0" borderId="0" xfId="0" applyFont="1" applyAlignment="1">
      <alignment horizontal="right" vertical="center" readingOrder="2"/>
    </xf>
    <xf numFmtId="0" fontId="0" fillId="0" borderId="29" xfId="0" applyFont="1" applyBorder="1" applyAlignment="1" applyProtection="1">
      <alignment horizontal="right" vertical="center" readingOrder="2"/>
      <protection locked="0"/>
    </xf>
    <xf numFmtId="0" fontId="0" fillId="0" borderId="0" xfId="0" applyFont="1" applyAlignment="1">
      <alignment vertical="center" readingOrder="2"/>
    </xf>
    <xf numFmtId="0" fontId="0" fillId="0" borderId="0" xfId="0" applyFont="1" applyAlignment="1">
      <alignment vertical="center"/>
    </xf>
    <xf numFmtId="0" fontId="0" fillId="0" borderId="31" xfId="0" applyFont="1" applyBorder="1" applyAlignment="1" applyProtection="1">
      <alignment horizontal="right" vertical="center" readingOrder="2"/>
      <protection locked="0"/>
    </xf>
    <xf numFmtId="0" fontId="0" fillId="0" borderId="33" xfId="0" applyFont="1" applyBorder="1" applyAlignment="1" applyProtection="1">
      <alignment horizontal="right" vertical="center" readingOrder="2"/>
      <protection locked="0"/>
    </xf>
    <xf numFmtId="0" fontId="0" fillId="0" borderId="0" xfId="0" applyFont="1" applyAlignment="1">
      <alignment horizontal="left" readingOrder="2"/>
    </xf>
    <xf numFmtId="0" fontId="0" fillId="0" borderId="0" xfId="0" applyFont="1" applyAlignment="1">
      <alignment horizontal="center" readingOrder="2"/>
    </xf>
    <xf numFmtId="0" fontId="10" fillId="0" borderId="22" xfId="3" applyFont="1" applyAlignment="1">
      <alignment horizontal="right" vertical="center" readingOrder="2"/>
    </xf>
    <xf numFmtId="0" fontId="10" fillId="0" borderId="22" xfId="3" applyFont="1" applyAlignment="1">
      <alignment horizontal="center" readingOrder="2"/>
    </xf>
    <xf numFmtId="5" fontId="23" fillId="0" borderId="17" xfId="6" applyNumberFormat="1" applyFont="1" applyBorder="1" applyAlignment="1" applyProtection="1">
      <alignment horizontal="center" vertical="center" readingOrder="2"/>
    </xf>
    <xf numFmtId="168" fontId="0" fillId="0" borderId="35" xfId="0" applyNumberFormat="1" applyFont="1" applyFill="1" applyBorder="1" applyAlignment="1">
      <alignment horizontal="left" vertical="center" readingOrder="2"/>
    </xf>
    <xf numFmtId="168" fontId="0" fillId="0" borderId="11" xfId="0" applyNumberFormat="1" applyFont="1" applyFill="1" applyBorder="1" applyAlignment="1">
      <alignment horizontal="left" vertical="center" readingOrder="2"/>
    </xf>
    <xf numFmtId="168" fontId="0" fillId="0" borderId="36" xfId="0" applyNumberFormat="1" applyFont="1" applyFill="1" applyBorder="1" applyAlignment="1">
      <alignment horizontal="left" vertical="center" readingOrder="2"/>
    </xf>
    <xf numFmtId="0" fontId="0" fillId="0" borderId="0" xfId="0" applyFont="1" applyBorder="1" applyAlignment="1">
      <alignment vertical="center" wrapText="1" readingOrder="2"/>
    </xf>
    <xf numFmtId="0" fontId="5" fillId="3" borderId="12" xfId="0" applyFont="1" applyFill="1" applyBorder="1" applyAlignment="1" applyProtection="1">
      <alignment horizontal="left" vertical="center" readingOrder="2"/>
      <protection locked="0"/>
    </xf>
    <xf numFmtId="168" fontId="0" fillId="0" borderId="13" xfId="0" applyNumberFormat="1" applyFont="1" applyBorder="1" applyAlignment="1" applyProtection="1">
      <alignment horizontal="left" vertical="center" readingOrder="2"/>
      <protection locked="0"/>
    </xf>
    <xf numFmtId="168" fontId="0" fillId="0" borderId="13" xfId="0" applyNumberFormat="1" applyFont="1" applyBorder="1" applyAlignment="1" applyProtection="1">
      <alignment horizontal="left" vertical="center" indent="1" readingOrder="2"/>
      <protection locked="0"/>
    </xf>
    <xf numFmtId="0" fontId="0" fillId="0" borderId="0" xfId="0" applyFont="1" applyAlignment="1">
      <alignment horizontal="left" vertical="center" readingOrder="2"/>
    </xf>
    <xf numFmtId="9" fontId="0" fillId="0" borderId="0" xfId="1" applyFont="1" applyAlignment="1">
      <alignment horizontal="left" readingOrder="2"/>
    </xf>
    <xf numFmtId="0" fontId="0" fillId="0" borderId="11" xfId="0" applyFont="1" applyFill="1" applyBorder="1" applyAlignment="1">
      <alignment horizontal="right" vertical="center" readingOrder="2"/>
    </xf>
    <xf numFmtId="0" fontId="0" fillId="0" borderId="36" xfId="0" applyFont="1" applyFill="1" applyBorder="1" applyAlignment="1">
      <alignment horizontal="right" vertical="center" readingOrder="2"/>
    </xf>
    <xf numFmtId="0" fontId="0" fillId="0" borderId="35" xfId="0" applyFont="1" applyFill="1" applyBorder="1" applyAlignment="1">
      <alignment horizontal="right" vertical="center" readingOrder="2"/>
    </xf>
    <xf numFmtId="0" fontId="10" fillId="0" borderId="22" xfId="3" applyFont="1" applyFill="1" applyAlignment="1" applyProtection="1">
      <alignment horizontal="right" vertical="center" readingOrder="2"/>
      <protection locked="0"/>
    </xf>
    <xf numFmtId="0" fontId="14" fillId="0" borderId="22" xfId="9" applyFont="1" applyBorder="1" applyAlignment="1" applyProtection="1">
      <alignment horizontal="right" vertical="center" readingOrder="2"/>
      <protection locked="0"/>
    </xf>
    <xf numFmtId="0" fontId="19" fillId="0" borderId="0" xfId="2" applyFont="1" applyAlignment="1" applyProtection="1">
      <alignment horizontal="right" readingOrder="2"/>
      <protection locked="0"/>
    </xf>
    <xf numFmtId="0" fontId="11" fillId="0" borderId="0" xfId="4" applyFont="1" applyAlignment="1" applyProtection="1">
      <alignment horizontal="right" vertical="top" readingOrder="2"/>
      <protection locked="0"/>
    </xf>
    <xf numFmtId="0" fontId="11" fillId="0" borderId="7" xfId="4" applyFont="1" applyBorder="1" applyAlignment="1" applyProtection="1">
      <alignment horizontal="right" vertical="top" readingOrder="2"/>
      <protection locked="0"/>
    </xf>
    <xf numFmtId="0" fontId="23" fillId="0" borderId="22" xfId="3" applyNumberFormat="1" applyFont="1" applyFill="1" applyAlignment="1" applyProtection="1">
      <alignment horizontal="center" vertical="center" readingOrder="2"/>
      <protection locked="0"/>
    </xf>
    <xf numFmtId="9" fontId="22" fillId="0" borderId="8" xfId="7" applyFont="1" applyBorder="1" applyAlignment="1" applyProtection="1">
      <alignment horizontal="right" vertical="center" indent="2" readingOrder="2"/>
    </xf>
    <xf numFmtId="9" fontId="22" fillId="0" borderId="10" xfId="7" applyFont="1" applyBorder="1" applyAlignment="1" applyProtection="1">
      <alignment horizontal="right" vertical="center" indent="2" readingOrder="2"/>
    </xf>
    <xf numFmtId="9" fontId="22" fillId="0" borderId="9" xfId="7" applyFont="1" applyBorder="1" applyAlignment="1" applyProtection="1">
      <alignment horizontal="right" vertical="center" indent="2" readingOrder="2"/>
    </xf>
    <xf numFmtId="5" fontId="23" fillId="0" borderId="18" xfId="6" applyNumberFormat="1" applyFont="1" applyBorder="1" applyAlignment="1" applyProtection="1">
      <alignment horizontal="center" vertical="center" readingOrder="2"/>
    </xf>
    <xf numFmtId="5" fontId="23" fillId="0" borderId="5" xfId="6" applyNumberFormat="1" applyFont="1" applyBorder="1" applyAlignment="1" applyProtection="1">
      <alignment horizontal="center" vertical="center" readingOrder="2"/>
    </xf>
    <xf numFmtId="5" fontId="23" fillId="0" borderId="19" xfId="6" applyNumberFormat="1" applyFont="1" applyBorder="1" applyAlignment="1" applyProtection="1">
      <alignment horizontal="center" vertical="center" readingOrder="2"/>
    </xf>
    <xf numFmtId="0" fontId="0" fillId="0" borderId="1" xfId="0" applyFont="1" applyBorder="1" applyAlignment="1" applyProtection="1">
      <alignment horizontal="right" indent="1" readingOrder="2"/>
      <protection locked="0"/>
    </xf>
    <xf numFmtId="0" fontId="0" fillId="0" borderId="0" xfId="0" applyFont="1" applyBorder="1" applyAlignment="1" applyProtection="1">
      <alignment horizontal="right" indent="1" readingOrder="2"/>
      <protection locked="0"/>
    </xf>
    <xf numFmtId="0" fontId="0" fillId="0" borderId="2" xfId="0" applyFont="1" applyBorder="1" applyAlignment="1" applyProtection="1">
      <alignment horizontal="right" indent="1" readingOrder="2"/>
      <protection locked="0"/>
    </xf>
    <xf numFmtId="0" fontId="5" fillId="3" borderId="25" xfId="5" applyFont="1" applyBorder="1" applyAlignment="1" applyProtection="1">
      <alignment horizontal="center" vertical="center" wrapText="1" readingOrder="2"/>
    </xf>
    <xf numFmtId="0" fontId="5" fillId="3" borderId="26" xfId="5" applyFont="1" applyBorder="1" applyAlignment="1" applyProtection="1">
      <alignment horizontal="center" vertical="center" wrapText="1" readingOrder="2"/>
    </xf>
    <xf numFmtId="0" fontId="5" fillId="3" borderId="27" xfId="5" applyFont="1" applyBorder="1" applyAlignment="1" applyProtection="1">
      <alignment horizontal="center" vertical="center" wrapText="1" readingOrder="2"/>
    </xf>
    <xf numFmtId="0" fontId="10" fillId="0" borderId="22" xfId="3" applyFont="1" applyAlignment="1" applyProtection="1">
      <alignment horizontal="right" vertical="center" readingOrder="2"/>
      <protection locked="0"/>
    </xf>
    <xf numFmtId="0" fontId="5" fillId="3" borderId="37" xfId="0" applyFont="1" applyFill="1" applyBorder="1" applyAlignment="1">
      <alignment horizontal="right" vertical="center" indent="1" readingOrder="2"/>
    </xf>
    <xf numFmtId="0" fontId="0" fillId="0" borderId="35" xfId="0" applyFont="1" applyFill="1" applyBorder="1" applyAlignment="1">
      <alignment horizontal="right" vertical="center" indent="1" readingOrder="2"/>
    </xf>
    <xf numFmtId="0" fontId="0" fillId="0" borderId="11" xfId="0" applyFont="1" applyFill="1" applyBorder="1" applyAlignment="1">
      <alignment horizontal="right" vertical="center" indent="1" readingOrder="2"/>
    </xf>
    <xf numFmtId="0" fontId="0" fillId="0" borderId="36" xfId="0" applyFont="1" applyFill="1" applyBorder="1" applyAlignment="1">
      <alignment horizontal="right" vertical="center" indent="1" readingOrder="2"/>
    </xf>
    <xf numFmtId="168" fontId="0" fillId="0" borderId="39" xfId="0" applyNumberFormat="1" applyFont="1" applyFill="1" applyBorder="1" applyAlignment="1">
      <alignment horizontal="left" vertical="center" indent="2" readingOrder="2"/>
    </xf>
    <xf numFmtId="168" fontId="0" fillId="0" borderId="37" xfId="0" applyNumberFormat="1" applyFont="1" applyFill="1" applyBorder="1" applyAlignment="1">
      <alignment horizontal="left" vertical="center" indent="2" readingOrder="2"/>
    </xf>
    <xf numFmtId="0" fontId="5" fillId="3" borderId="37" xfId="0" applyFont="1" applyFill="1" applyBorder="1" applyAlignment="1">
      <alignment horizontal="left" vertical="center" indent="2" readingOrder="2"/>
    </xf>
    <xf numFmtId="0" fontId="10" fillId="0" borderId="40" xfId="3" applyFont="1" applyBorder="1" applyAlignment="1" applyProtection="1">
      <alignment horizontal="center" vertical="center" readingOrder="2"/>
      <protection locked="0"/>
    </xf>
    <xf numFmtId="0" fontId="0" fillId="0" borderId="3" xfId="0" applyFont="1" applyBorder="1" applyAlignment="1" applyProtection="1">
      <alignment horizontal="right" vertical="center" wrapText="1" readingOrder="2"/>
      <protection locked="0"/>
    </xf>
    <xf numFmtId="0" fontId="0" fillId="0" borderId="7" xfId="0" applyFont="1" applyBorder="1" applyAlignment="1" applyProtection="1">
      <alignment horizontal="right" vertical="center" wrapText="1" readingOrder="2"/>
      <protection locked="0"/>
    </xf>
    <xf numFmtId="0" fontId="0" fillId="0" borderId="4" xfId="0" applyFont="1" applyBorder="1" applyAlignment="1" applyProtection="1">
      <alignment horizontal="right" vertical="center" wrapText="1" readingOrder="2"/>
      <protection locked="0"/>
    </xf>
    <xf numFmtId="0" fontId="0" fillId="0" borderId="41" xfId="0" applyFont="1" applyBorder="1" applyAlignment="1">
      <alignment horizontal="right" vertical="center" wrapText="1" readingOrder="2"/>
    </xf>
    <xf numFmtId="168" fontId="0" fillId="0" borderId="46" xfId="0" applyNumberFormat="1" applyFont="1" applyFill="1" applyBorder="1" applyAlignment="1">
      <alignment horizontal="left" vertical="center" indent="2" readingOrder="2"/>
    </xf>
    <xf numFmtId="0" fontId="12" fillId="0" borderId="0" xfId="8" applyFont="1" applyAlignment="1">
      <alignment horizontal="right" vertical="center" readingOrder="2"/>
    </xf>
    <xf numFmtId="0" fontId="14" fillId="0" borderId="38" xfId="9" applyFont="1" applyBorder="1" applyAlignment="1" applyProtection="1">
      <alignment horizontal="right" vertical="center" readingOrder="2"/>
      <protection locked="0"/>
    </xf>
    <xf numFmtId="0" fontId="19" fillId="0" borderId="0" xfId="2" applyFont="1" applyAlignment="1">
      <alignment horizontal="right" readingOrder="2"/>
    </xf>
    <xf numFmtId="0" fontId="14" fillId="0" borderId="0" xfId="9" applyFont="1" applyBorder="1" applyAlignment="1" applyProtection="1">
      <alignment horizontal="right" vertical="center" readingOrder="2"/>
      <protection locked="0"/>
    </xf>
    <xf numFmtId="0" fontId="12" fillId="0" borderId="0" xfId="8" applyFont="1" applyAlignment="1">
      <alignment horizontal="right" readingOrder="2"/>
    </xf>
  </cellXfs>
  <cellStyles count="52">
    <cellStyle name="20% - تمييز1" xfId="29" builtinId="30" customBuiltin="1"/>
    <cellStyle name="20% - تمييز2" xfId="33" builtinId="34" customBuiltin="1"/>
    <cellStyle name="20% - تمييز3" xfId="37" builtinId="38" customBuiltin="1"/>
    <cellStyle name="20% - تمييز4" xfId="41" builtinId="42" customBuiltin="1"/>
    <cellStyle name="20% - تمييز5" xfId="45" builtinId="46" customBuiltin="1"/>
    <cellStyle name="20% - تمييز6" xfId="49" builtinId="50" customBuiltin="1"/>
    <cellStyle name="40% - تمييز1" xfId="30" builtinId="31" customBuiltin="1"/>
    <cellStyle name="40% - تمييز2" xfId="34" builtinId="35" customBuiltin="1"/>
    <cellStyle name="40% - تمييز3" xfId="38" builtinId="39" customBuiltin="1"/>
    <cellStyle name="40% - تمييز4" xfId="42" builtinId="43" customBuiltin="1"/>
    <cellStyle name="40% - تمييز5" xfId="46" builtinId="47" customBuiltin="1"/>
    <cellStyle name="40% - تمييز6" xfId="50" builtinId="51" customBuiltin="1"/>
    <cellStyle name="60% - تمييز1" xfId="31" builtinId="32" customBuiltin="1"/>
    <cellStyle name="60% - تمييز2" xfId="35" builtinId="36" customBuiltin="1"/>
    <cellStyle name="60% - تمييز3" xfId="39" builtinId="40" customBuiltin="1"/>
    <cellStyle name="60% - تمييز4" xfId="43" builtinId="44" customBuiltin="1"/>
    <cellStyle name="60% - تمييز5" xfId="47" builtinId="48" customBuiltin="1"/>
    <cellStyle name="60% - تمييز6" xfId="51" builtinId="52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Followed Hyperlink" xfId="10" builtinId="9" customBuiltin="1"/>
    <cellStyle name="Percent" xfId="1" builtinId="5" customBuiltin="1"/>
    <cellStyle name="إخراج" xfId="22" builtinId="21" customBuiltin="1"/>
    <cellStyle name="إدخال" xfId="21" builtinId="20" customBuiltin="1"/>
    <cellStyle name="ارتباط تشعبي" xfId="9" builtinId="8" customBuiltin="1"/>
    <cellStyle name="الإجمالي" xfId="16" builtinId="25" customBuiltin="1"/>
    <cellStyle name="النسبة المئوية للمقاييس الرئيسية" xfId="7" xr:uid="{00000000-0005-0000-0000-00000A000000}"/>
    <cellStyle name="تمييز1" xfId="28" builtinId="29" customBuiltin="1"/>
    <cellStyle name="تمييز2" xfId="32" builtinId="33" customBuiltin="1"/>
    <cellStyle name="تمييز3" xfId="36" builtinId="37" customBuiltin="1"/>
    <cellStyle name="تمييز4" xfId="40" builtinId="41" customBuiltin="1"/>
    <cellStyle name="تمييز5" xfId="44" builtinId="45" customBuiltin="1"/>
    <cellStyle name="تمييز6" xfId="48" builtinId="49" customBuiltin="1"/>
    <cellStyle name="جيد" xfId="18" builtinId="26" customBuiltin="1"/>
    <cellStyle name="حساب" xfId="23" builtinId="22" customBuiltin="1"/>
    <cellStyle name="خلية تدقيق" xfId="25" builtinId="23" customBuiltin="1"/>
    <cellStyle name="خلية مرتبطة" xfId="24" builtinId="24" customBuiltin="1"/>
    <cellStyle name="رأس المقاييس الرئيسية" xfId="5" xr:uid="{00000000-0005-0000-0000-000009000000}"/>
    <cellStyle name="سيئ" xfId="19" builtinId="27" customBuiltin="1"/>
    <cellStyle name="عادي" xfId="0" builtinId="0" customBuiltin="1"/>
    <cellStyle name="عنوان" xfId="2" builtinId="15" customBuiltin="1"/>
    <cellStyle name="عنوان 1" xfId="3" builtinId="16" customBuiltin="1"/>
    <cellStyle name="عنوان 2" xfId="4" builtinId="17" customBuiltin="1"/>
    <cellStyle name="عنوان 3" xfId="8" builtinId="18" customBuiltin="1"/>
    <cellStyle name="عنوان 4" xfId="17" builtinId="19" customBuiltin="1"/>
    <cellStyle name="قيمة المقاييس الرئيسية" xfId="6" xr:uid="{00000000-0005-0000-0000-00000B000000}"/>
    <cellStyle name="محايد" xfId="20" builtinId="28" customBuiltin="1"/>
    <cellStyle name="ملاحظة" xfId="15" builtinId="10" customBuiltin="1"/>
    <cellStyle name="نص تحذير" xfId="26" builtinId="11" customBuiltin="1"/>
    <cellStyle name="نص توضيحي" xfId="27" builtinId="53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40"/>
  <sheetViews>
    <sheetView showGridLines="0" rightToLeft="1" tabSelected="1" zoomScaleNormal="100" workbookViewId="0"/>
  </sheetViews>
  <sheetFormatPr defaultRowHeight="30" customHeight="1" x14ac:dyDescent="0.2"/>
  <cols>
    <col min="1" max="1" width="1.625" style="20" customWidth="1"/>
    <col min="2" max="2" width="26.375" style="20" customWidth="1"/>
    <col min="3" max="3" width="2.625" style="20" customWidth="1"/>
    <col min="4" max="4" width="26.375" style="20" customWidth="1"/>
    <col min="5" max="5" width="2.625" style="20" customWidth="1"/>
    <col min="6" max="6" width="26.375" style="20" customWidth="1"/>
    <col min="7" max="7" width="2.625" style="20" customWidth="1"/>
    <col min="8" max="8" width="26.375" style="20" customWidth="1"/>
    <col min="9" max="9" width="2.625" style="20" customWidth="1"/>
    <col min="10" max="10" width="12.25" style="20" customWidth="1"/>
    <col min="11" max="11" width="1.75" style="20" customWidth="1"/>
    <col min="12" max="12" width="12.25" style="20" customWidth="1"/>
    <col min="13" max="13" width="1.625" style="20" customWidth="1"/>
    <col min="14" max="14" width="17.75" style="20" customWidth="1"/>
    <col min="15" max="15" width="10" style="41" customWidth="1"/>
    <col min="16" max="18" width="10" style="41"/>
    <col min="19" max="16384" width="9" style="41"/>
  </cols>
  <sheetData>
    <row r="1" spans="1:14" ht="8.25" customHeight="1" thickBot="1" x14ac:dyDescent="0.25">
      <c r="A1" s="18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19"/>
      <c r="L1" s="19"/>
      <c r="M1" s="18"/>
      <c r="N1" s="18"/>
    </row>
    <row r="2" spans="1:14" ht="38.25" customHeight="1" thickBot="1" x14ac:dyDescent="0.25">
      <c r="A2" s="18"/>
      <c r="B2" s="67"/>
      <c r="C2" s="67"/>
      <c r="D2" s="67"/>
      <c r="E2" s="67"/>
      <c r="F2" s="67"/>
      <c r="G2" s="67"/>
      <c r="H2" s="67"/>
      <c r="I2" s="67"/>
      <c r="J2" s="67"/>
      <c r="K2" s="70">
        <v>2018</v>
      </c>
      <c r="L2" s="70"/>
      <c r="M2" s="18"/>
      <c r="N2" s="4" t="s">
        <v>8</v>
      </c>
    </row>
    <row r="3" spans="1:14" ht="63.75" customHeight="1" thickBot="1" x14ac:dyDescent="0.25">
      <c r="A3" s="18"/>
      <c r="B3" s="68" t="s">
        <v>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18"/>
      <c r="N3" s="4" t="s">
        <v>9</v>
      </c>
    </row>
    <row r="4" spans="1:14" ht="6.75" customHeight="1" thickBot="1" x14ac:dyDescent="0.25">
      <c r="A4" s="1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18"/>
      <c r="N4" s="18"/>
    </row>
    <row r="5" spans="1:14" ht="24" customHeight="1" thickBot="1" x14ac:dyDescent="0.25">
      <c r="A5" s="18"/>
      <c r="B5" s="83" t="s">
        <v>2</v>
      </c>
      <c r="C5" s="83"/>
      <c r="D5" s="66" t="s">
        <v>5</v>
      </c>
      <c r="E5" s="66"/>
      <c r="F5" s="66"/>
      <c r="G5" s="66"/>
      <c r="H5" s="66"/>
      <c r="I5" s="66"/>
      <c r="J5" s="66"/>
      <c r="K5" s="66"/>
      <c r="L5" s="66"/>
      <c r="M5" s="18"/>
      <c r="N5" s="18"/>
    </row>
    <row r="6" spans="1:14" s="56" customFormat="1" ht="18.75" customHeight="1" thickBot="1" x14ac:dyDescent="0.25">
      <c r="A6" s="21"/>
      <c r="B6" s="22"/>
      <c r="C6" s="22"/>
      <c r="D6" s="23"/>
      <c r="E6" s="22"/>
      <c r="F6" s="22"/>
      <c r="G6" s="22"/>
      <c r="H6" s="22"/>
      <c r="I6" s="22"/>
      <c r="J6" s="91"/>
      <c r="K6" s="91"/>
      <c r="L6" s="91"/>
      <c r="M6" s="21"/>
      <c r="N6" s="21"/>
    </row>
    <row r="7" spans="1:14" ht="22.5" customHeight="1" x14ac:dyDescent="0.2">
      <c r="A7" s="18"/>
      <c r="B7" s="5" t="str">
        <f>'العمليات الحسابية'!B8</f>
        <v>الإيرادات</v>
      </c>
      <c r="C7" s="6"/>
      <c r="D7" s="5" t="str">
        <f>'العمليات الحسابية'!B9</f>
        <v>الربح الصافي</v>
      </c>
      <c r="E7" s="6"/>
      <c r="F7" s="5" t="str">
        <f>'العمليات الحسابية'!B10</f>
        <v>الفائدة</v>
      </c>
      <c r="G7" s="6"/>
      <c r="H7" s="5" t="str">
        <f>'العمليات الحسابية'!B11</f>
        <v>الإهلاك</v>
      </c>
      <c r="I7" s="6"/>
      <c r="J7" s="80" t="str">
        <f>'العمليات الحسابية'!B12</f>
        <v>الأرباح التشغيلية</v>
      </c>
      <c r="K7" s="81"/>
      <c r="L7" s="82"/>
      <c r="M7" s="7"/>
      <c r="N7" s="18"/>
    </row>
    <row r="8" spans="1:14" ht="42" customHeight="1" x14ac:dyDescent="0.2">
      <c r="A8" s="18"/>
      <c r="B8" s="52">
        <f ca="1">IFERROR('العمليات الحسابية'!G8,"")</f>
        <v>180026.63</v>
      </c>
      <c r="C8" s="19"/>
      <c r="D8" s="52">
        <f ca="1">IFERROR('العمليات الحسابية'!G9,"")</f>
        <v>66272.100000000006</v>
      </c>
      <c r="E8" s="19"/>
      <c r="F8" s="52">
        <f ca="1">IFERROR('العمليات الحسابية'!G10,"")</f>
        <v>3338.3</v>
      </c>
      <c r="G8" s="19"/>
      <c r="H8" s="52">
        <f ca="1">IFERROR('العمليات الحسابية'!G11,"")</f>
        <v>5068.42</v>
      </c>
      <c r="I8" s="24"/>
      <c r="J8" s="74">
        <f ca="1">IFERROR('العمليات الحسابية'!G12,"")</f>
        <v>77317.83</v>
      </c>
      <c r="K8" s="75"/>
      <c r="L8" s="76"/>
      <c r="M8" s="18"/>
      <c r="N8" s="18"/>
    </row>
    <row r="9" spans="1:14" s="25" customFormat="1" ht="18.75" customHeight="1" x14ac:dyDescent="0.2">
      <c r="B9" s="8">
        <f ca="1">'العمليات الحسابية'!H8</f>
        <v>9.0775909245357722E-2</v>
      </c>
      <c r="C9" s="19"/>
      <c r="D9" s="26">
        <f ca="1">'العمليات الحسابية'!H9</f>
        <v>7.7882732612067906E-2</v>
      </c>
      <c r="E9" s="19"/>
      <c r="F9" s="26">
        <f ca="1">'العمليات الحسابية'!H10</f>
        <v>6.0272571644545136E-2</v>
      </c>
      <c r="G9" s="19"/>
      <c r="H9" s="26">
        <f ca="1">'العمليات الحسابية'!H11</f>
        <v>8.8194725035877219E-3</v>
      </c>
      <c r="I9" s="19"/>
      <c r="J9" s="71">
        <f ca="1">'العمليات الحسابية'!H12</f>
        <v>7.3293999655530406E-3</v>
      </c>
      <c r="K9" s="72"/>
      <c r="L9" s="73"/>
      <c r="M9" s="27"/>
    </row>
    <row r="10" spans="1:14" ht="18.75" customHeight="1" x14ac:dyDescent="0.2">
      <c r="A10" s="18"/>
      <c r="B10" s="28"/>
      <c r="C10" s="29"/>
      <c r="D10" s="28"/>
      <c r="E10" s="19"/>
      <c r="F10" s="28"/>
      <c r="G10" s="19"/>
      <c r="H10" s="30"/>
      <c r="I10" s="24"/>
      <c r="J10" s="77"/>
      <c r="K10" s="78"/>
      <c r="L10" s="79"/>
      <c r="M10" s="31"/>
      <c r="N10" s="18"/>
    </row>
    <row r="11" spans="1:14" ht="18.75" customHeight="1" thickBot="1" x14ac:dyDescent="0.25">
      <c r="A11" s="18"/>
      <c r="B11" s="32"/>
      <c r="C11" s="19"/>
      <c r="D11" s="32"/>
      <c r="E11" s="19"/>
      <c r="F11" s="32"/>
      <c r="G11" s="19"/>
      <c r="H11" s="32"/>
      <c r="I11" s="19"/>
      <c r="J11" s="92"/>
      <c r="K11" s="93"/>
      <c r="L11" s="94"/>
      <c r="M11" s="18"/>
      <c r="N11" s="18"/>
    </row>
    <row r="12" spans="1:14" ht="18.75" customHeight="1" thickBot="1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8"/>
      <c r="N12" s="18"/>
    </row>
    <row r="13" spans="1:14" ht="24" customHeight="1" thickBot="1" x14ac:dyDescent="0.25">
      <c r="A13" s="18"/>
      <c r="B13" s="65" t="s">
        <v>3</v>
      </c>
      <c r="C13" s="65"/>
      <c r="D13" s="66" t="s">
        <v>6</v>
      </c>
      <c r="E13" s="66"/>
      <c r="F13" s="66"/>
      <c r="G13" s="66"/>
      <c r="H13" s="66"/>
      <c r="I13" s="66"/>
      <c r="J13" s="66"/>
      <c r="K13" s="66"/>
      <c r="L13" s="66"/>
      <c r="M13" s="18"/>
      <c r="N13" s="18"/>
    </row>
    <row r="14" spans="1:14" ht="18.75" customHeight="1" x14ac:dyDescent="0.2">
      <c r="A14" s="18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18"/>
      <c r="N14" s="18"/>
    </row>
    <row r="15" spans="1:14" ht="18.75" customHeight="1" x14ac:dyDescent="0.2">
      <c r="A15" s="18"/>
      <c r="B15" s="84" t="s">
        <v>4</v>
      </c>
      <c r="C15" s="84"/>
      <c r="D15" s="9" t="str">
        <f>"سنة التقرير ("&amp;السنة_المحددة&amp;")"</f>
        <v>سنة التقرير (2018)</v>
      </c>
      <c r="E15" s="90" t="str">
        <f>"السنة الماضية ("&amp;السنة_المحددة-1&amp;")"</f>
        <v>السنة الماضية (2017)</v>
      </c>
      <c r="F15" s="90"/>
      <c r="G15" s="90"/>
      <c r="H15" s="10" t="s">
        <v>7</v>
      </c>
      <c r="I15" s="84" t="str">
        <f ca="1">"الاتجاه على مدى "&amp;CONCATENATE(السنوات)&amp;" سنوات"</f>
        <v>الاتجاه على مدى 5 سنوات</v>
      </c>
      <c r="J15" s="84"/>
      <c r="K15" s="84"/>
      <c r="L15" s="84"/>
      <c r="M15" s="18"/>
      <c r="N15" s="18"/>
    </row>
    <row r="16" spans="1:14" ht="30" customHeight="1" x14ac:dyDescent="0.2">
      <c r="A16" s="18"/>
      <c r="B16" s="85" t="str">
        <f>'العمليات الحسابية'!B15</f>
        <v>الإيرادات</v>
      </c>
      <c r="C16" s="85"/>
      <c r="D16" s="53">
        <f ca="1">IF($B16="","",'العمليات الحسابية'!G15)</f>
        <v>180026.63</v>
      </c>
      <c r="E16" s="96">
        <f ca="1">IF($B16="","",'العمليات الحسابية'!F15)</f>
        <v>165044.56</v>
      </c>
      <c r="F16" s="96"/>
      <c r="G16" s="96"/>
      <c r="H16" s="1">
        <f t="shared" ref="H16:H40" ca="1" si="0">IFERROR(D16/E16-1,"")</f>
        <v>9.0775909245357722E-2</v>
      </c>
      <c r="I16" s="64"/>
      <c r="J16" s="64"/>
      <c r="K16" s="64"/>
      <c r="L16" s="64"/>
      <c r="M16" s="18"/>
      <c r="N16" s="18"/>
    </row>
    <row r="17" spans="1:14" ht="30" customHeight="1" x14ac:dyDescent="0.2">
      <c r="A17" s="18"/>
      <c r="B17" s="86" t="str">
        <f>'العمليات الحسابية'!B16</f>
        <v>النفقات التشغيلية</v>
      </c>
      <c r="C17" s="86"/>
      <c r="D17" s="54">
        <f ca="1">IF($B17="","",'العمليات الحسابية'!G16)</f>
        <v>80883.33</v>
      </c>
      <c r="E17" s="88">
        <f ca="1">IF($B17="","",'العمليات الحسابية'!F16)</f>
        <v>81674.37</v>
      </c>
      <c r="F17" s="88"/>
      <c r="G17" s="88"/>
      <c r="H17" s="2">
        <f t="shared" ca="1" si="0"/>
        <v>-9.6852905017815738E-3</v>
      </c>
      <c r="I17" s="62"/>
      <c r="J17" s="62"/>
      <c r="K17" s="62"/>
      <c r="L17" s="62"/>
      <c r="M17" s="18"/>
      <c r="N17" s="18"/>
    </row>
    <row r="18" spans="1:14" ht="30" customHeight="1" x14ac:dyDescent="0.2">
      <c r="A18" s="18"/>
      <c r="B18" s="86" t="str">
        <f>'العمليات الحسابية'!B17</f>
        <v>الأرباح التشغيلية</v>
      </c>
      <c r="C18" s="86"/>
      <c r="D18" s="54">
        <f ca="1">IF($B18="","",'العمليات الحسابية'!G17)</f>
        <v>77317.83</v>
      </c>
      <c r="E18" s="88">
        <f ca="1">IF($B18="","",'العمليات الحسابية'!F17)</f>
        <v>76755.259999999995</v>
      </c>
      <c r="F18" s="88"/>
      <c r="G18" s="88"/>
      <c r="H18" s="2">
        <f t="shared" ca="1" si="0"/>
        <v>7.3293999655530406E-3</v>
      </c>
      <c r="I18" s="62"/>
      <c r="J18" s="62"/>
      <c r="K18" s="62"/>
      <c r="L18" s="62"/>
      <c r="M18" s="18"/>
      <c r="N18" s="18"/>
    </row>
    <row r="19" spans="1:14" ht="30" customHeight="1" x14ac:dyDescent="0.2">
      <c r="A19" s="18"/>
      <c r="B19" s="86" t="str">
        <f>'العمليات الحسابية'!B18</f>
        <v>الإهلاك</v>
      </c>
      <c r="C19" s="86"/>
      <c r="D19" s="54">
        <f ca="1">IF($B19="","",'العمليات الحسابية'!G18)</f>
        <v>5068.42</v>
      </c>
      <c r="E19" s="88">
        <f ca="1">IF($B19="","",'العمليات الحسابية'!F18)</f>
        <v>5024.1099999999997</v>
      </c>
      <c r="F19" s="88"/>
      <c r="G19" s="88"/>
      <c r="H19" s="2">
        <f t="shared" ca="1" si="0"/>
        <v>8.8194725035877219E-3</v>
      </c>
      <c r="I19" s="62"/>
      <c r="J19" s="62"/>
      <c r="K19" s="62"/>
      <c r="L19" s="62"/>
      <c r="M19" s="18"/>
      <c r="N19" s="18"/>
    </row>
    <row r="20" spans="1:14" ht="30" customHeight="1" x14ac:dyDescent="0.2">
      <c r="A20" s="18"/>
      <c r="B20" s="86" t="str">
        <f>'العمليات الحسابية'!B19</f>
        <v>الفائدة</v>
      </c>
      <c r="C20" s="86"/>
      <c r="D20" s="54">
        <f ca="1">IF($B20="","",'العمليات الحسابية'!G19)</f>
        <v>3338.3</v>
      </c>
      <c r="E20" s="88">
        <f ca="1">IF($B20="","",'العمليات الحسابية'!F19)</f>
        <v>3148.53</v>
      </c>
      <c r="F20" s="88"/>
      <c r="G20" s="88"/>
      <c r="H20" s="2">
        <f t="shared" ca="1" si="0"/>
        <v>6.0272571644545136E-2</v>
      </c>
      <c r="I20" s="62"/>
      <c r="J20" s="62"/>
      <c r="K20" s="62"/>
      <c r="L20" s="62"/>
      <c r="M20" s="18"/>
      <c r="N20" s="18"/>
    </row>
    <row r="21" spans="1:14" ht="30" customHeight="1" x14ac:dyDescent="0.2">
      <c r="A21" s="18"/>
      <c r="B21" s="86" t="str">
        <f>'العمليات الحسابية'!B20</f>
        <v>الربح الصافي</v>
      </c>
      <c r="C21" s="86"/>
      <c r="D21" s="54">
        <f ca="1">IF($B21="","",'العمليات الحسابية'!G20)</f>
        <v>66272.100000000006</v>
      </c>
      <c r="E21" s="88">
        <f ca="1">IF($B21="","",'العمليات الحسابية'!F20)</f>
        <v>61483.59</v>
      </c>
      <c r="F21" s="88"/>
      <c r="G21" s="88"/>
      <c r="H21" s="2">
        <f t="shared" ca="1" si="0"/>
        <v>7.7882732612067906E-2</v>
      </c>
      <c r="I21" s="62"/>
      <c r="J21" s="62"/>
      <c r="K21" s="62"/>
      <c r="L21" s="62"/>
      <c r="M21" s="18"/>
      <c r="N21" s="18"/>
    </row>
    <row r="22" spans="1:14" ht="30" customHeight="1" x14ac:dyDescent="0.2">
      <c r="A22" s="18"/>
      <c r="B22" s="86" t="str">
        <f>'العمليات الحسابية'!B21</f>
        <v>الضريبة</v>
      </c>
      <c r="C22" s="86"/>
      <c r="D22" s="54">
        <f ca="1">IF($B22="","",'العمليات الحسابية'!G21)</f>
        <v>29424.53</v>
      </c>
      <c r="E22" s="88">
        <f ca="1">IF($B22="","",'العمليات الحسابية'!F21)</f>
        <v>28335.67</v>
      </c>
      <c r="F22" s="88"/>
      <c r="G22" s="88"/>
      <c r="H22" s="2">
        <f t="shared" ca="1" si="0"/>
        <v>3.8427183828722011E-2</v>
      </c>
      <c r="I22" s="62"/>
      <c r="J22" s="62"/>
      <c r="K22" s="62"/>
      <c r="L22" s="62"/>
      <c r="M22" s="18"/>
      <c r="N22" s="18"/>
    </row>
    <row r="23" spans="1:14" ht="30" customHeight="1" x14ac:dyDescent="0.2">
      <c r="A23" s="18"/>
      <c r="B23" s="86" t="str">
        <f>'العمليات الحسابية'!B22</f>
        <v>الأرباح بعد خصم الضريبة</v>
      </c>
      <c r="C23" s="86"/>
      <c r="D23" s="54">
        <f ca="1">IF($B23="","",'العمليات الحسابية'!G22)</f>
        <v>42438.2</v>
      </c>
      <c r="E23" s="88">
        <f ca="1">IF($B23="","",'العمليات الحسابية'!F22)</f>
        <v>40607.730000000003</v>
      </c>
      <c r="F23" s="88"/>
      <c r="G23" s="88"/>
      <c r="H23" s="2">
        <f t="shared" ca="1" si="0"/>
        <v>4.5076885607740147E-2</v>
      </c>
      <c r="I23" s="62"/>
      <c r="J23" s="62"/>
      <c r="K23" s="62"/>
      <c r="L23" s="62"/>
      <c r="M23" s="18"/>
      <c r="N23" s="18"/>
    </row>
    <row r="24" spans="1:14" ht="30" customHeight="1" x14ac:dyDescent="0.2">
      <c r="A24" s="18"/>
      <c r="B24" s="86" t="str">
        <f>'العمليات الحسابية'!B23</f>
        <v>المقياس 1</v>
      </c>
      <c r="C24" s="86"/>
      <c r="D24" s="54">
        <f ca="1">IF($B24="","",'العمليات الحسابية'!G23)</f>
        <v>16.78</v>
      </c>
      <c r="E24" s="88">
        <f ca="1">IF($B24="","",'العمليات الحسابية'!F23)</f>
        <v>15.57</v>
      </c>
      <c r="F24" s="88"/>
      <c r="G24" s="88"/>
      <c r="H24" s="2">
        <f t="shared" ca="1" si="0"/>
        <v>7.7713551701991124E-2</v>
      </c>
      <c r="I24" s="62"/>
      <c r="J24" s="62"/>
      <c r="K24" s="62"/>
      <c r="L24" s="62"/>
      <c r="M24" s="18"/>
      <c r="N24" s="18"/>
    </row>
    <row r="25" spans="1:14" ht="30" customHeight="1" x14ac:dyDescent="0.2">
      <c r="A25" s="18"/>
      <c r="B25" s="86" t="str">
        <f>'العمليات الحسابية'!B24</f>
        <v>المقياس 2</v>
      </c>
      <c r="C25" s="86"/>
      <c r="D25" s="54">
        <f ca="1">IF($B25="","",'العمليات الحسابية'!G24)</f>
        <v>21.84</v>
      </c>
      <c r="E25" s="88">
        <f ca="1">IF($B25="","",'العمليات الحسابية'!F24)</f>
        <v>20.48</v>
      </c>
      <c r="F25" s="88"/>
      <c r="G25" s="88"/>
      <c r="H25" s="2">
        <f t="shared" ca="1" si="0"/>
        <v>6.640625E-2</v>
      </c>
      <c r="I25" s="62"/>
      <c r="J25" s="62"/>
      <c r="K25" s="62"/>
      <c r="L25" s="62"/>
      <c r="M25" s="18"/>
      <c r="N25" s="18"/>
    </row>
    <row r="26" spans="1:14" ht="30" customHeight="1" x14ac:dyDescent="0.2">
      <c r="A26" s="18"/>
      <c r="B26" s="86" t="str">
        <f>'العمليات الحسابية'!B25</f>
        <v>المقياس 3</v>
      </c>
      <c r="C26" s="86"/>
      <c r="D26" s="54">
        <f ca="1">IF($B26="","",'العمليات الحسابية'!G25)</f>
        <v>26.39</v>
      </c>
      <c r="E26" s="88">
        <f ca="1">IF($B26="","",'العمليات الحسابية'!F25)</f>
        <v>24.67</v>
      </c>
      <c r="F26" s="88"/>
      <c r="G26" s="88"/>
      <c r="H26" s="2">
        <f t="shared" ca="1" si="0"/>
        <v>6.9720308066477443E-2</v>
      </c>
      <c r="I26" s="62"/>
      <c r="J26" s="62"/>
      <c r="K26" s="62"/>
      <c r="L26" s="62"/>
      <c r="M26" s="18"/>
      <c r="N26" s="18"/>
    </row>
    <row r="27" spans="1:14" ht="30" customHeight="1" x14ac:dyDescent="0.2">
      <c r="A27" s="18"/>
      <c r="B27" s="86" t="str">
        <f>'العمليات الحسابية'!B26</f>
        <v>المقياس 4</v>
      </c>
      <c r="C27" s="86"/>
      <c r="D27" s="54">
        <f ca="1">IF($B27="","",'العمليات الحسابية'!G26)</f>
        <v>14.59</v>
      </c>
      <c r="E27" s="88">
        <f ca="1">IF($B27="","",'العمليات الحسابية'!F26)</f>
        <v>13.76</v>
      </c>
      <c r="F27" s="88"/>
      <c r="G27" s="88"/>
      <c r="H27" s="2">
        <f t="shared" ca="1" si="0"/>
        <v>6.0319767441860517E-2</v>
      </c>
      <c r="I27" s="62"/>
      <c r="J27" s="62"/>
      <c r="K27" s="62"/>
      <c r="L27" s="62"/>
      <c r="M27" s="18"/>
      <c r="N27" s="18"/>
    </row>
    <row r="28" spans="1:14" ht="30" customHeight="1" x14ac:dyDescent="0.2">
      <c r="A28" s="18"/>
      <c r="B28" s="86" t="str">
        <f>'العمليات الحسابية'!B27</f>
        <v>المقياس 5</v>
      </c>
      <c r="C28" s="86"/>
      <c r="D28" s="54">
        <f ca="1">IF($B28="","",'العمليات الحسابية'!G27)</f>
        <v>1</v>
      </c>
      <c r="E28" s="88">
        <f ca="1">IF($B28="","",'العمليات الحسابية'!F27)</f>
        <v>0.91</v>
      </c>
      <c r="F28" s="88"/>
      <c r="G28" s="88"/>
      <c r="H28" s="2">
        <f t="shared" ca="1" si="0"/>
        <v>9.8901098901098772E-2</v>
      </c>
      <c r="I28" s="62"/>
      <c r="J28" s="62"/>
      <c r="K28" s="62"/>
      <c r="L28" s="62"/>
      <c r="M28" s="18"/>
      <c r="N28" s="18"/>
    </row>
    <row r="29" spans="1:14" ht="30" customHeight="1" x14ac:dyDescent="0.2">
      <c r="A29" s="18"/>
      <c r="B29" s="86" t="str">
        <f>'العمليات الحسابية'!B28</f>
        <v>المقياس 6</v>
      </c>
      <c r="C29" s="86"/>
      <c r="D29" s="54">
        <f ca="1">IF($B29="","",'العمليات الحسابية'!G28)</f>
        <v>0.3</v>
      </c>
      <c r="E29" s="88">
        <f ca="1">IF($B29="","",'العمليات الحسابية'!F28)</f>
        <v>0.28999999999999998</v>
      </c>
      <c r="F29" s="88"/>
      <c r="G29" s="88"/>
      <c r="H29" s="2">
        <f t="shared" ca="1" si="0"/>
        <v>3.4482758620689724E-2</v>
      </c>
      <c r="I29" s="62"/>
      <c r="J29" s="62"/>
      <c r="K29" s="62"/>
      <c r="L29" s="62"/>
      <c r="M29" s="18"/>
      <c r="N29" s="18"/>
    </row>
    <row r="30" spans="1:14" ht="30" customHeight="1" x14ac:dyDescent="0.2">
      <c r="A30" s="18"/>
      <c r="B30" s="86" t="str">
        <f>'العمليات الحسابية'!B29</f>
        <v/>
      </c>
      <c r="C30" s="86"/>
      <c r="D30" s="54" t="str">
        <f>IF($B30="","",'العمليات الحسابية'!G29)</f>
        <v/>
      </c>
      <c r="E30" s="88" t="str">
        <f>IF($B30="","",'العمليات الحسابية'!F29)</f>
        <v/>
      </c>
      <c r="F30" s="88"/>
      <c r="G30" s="88"/>
      <c r="H30" s="2" t="str">
        <f t="shared" si="0"/>
        <v/>
      </c>
      <c r="I30" s="62"/>
      <c r="J30" s="62"/>
      <c r="K30" s="62"/>
      <c r="L30" s="62"/>
      <c r="M30" s="18"/>
      <c r="N30" s="18"/>
    </row>
    <row r="31" spans="1:14" ht="30" customHeight="1" x14ac:dyDescent="0.2">
      <c r="A31" s="18"/>
      <c r="B31" s="86" t="str">
        <f>'العمليات الحسابية'!B30</f>
        <v/>
      </c>
      <c r="C31" s="86"/>
      <c r="D31" s="54" t="str">
        <f>IF($B31="","",'العمليات الحسابية'!G30)</f>
        <v/>
      </c>
      <c r="E31" s="88" t="str">
        <f>IF($B31="","",'العمليات الحسابية'!F30)</f>
        <v/>
      </c>
      <c r="F31" s="88"/>
      <c r="G31" s="88"/>
      <c r="H31" s="2" t="str">
        <f t="shared" si="0"/>
        <v/>
      </c>
      <c r="I31" s="62"/>
      <c r="J31" s="62"/>
      <c r="K31" s="62"/>
      <c r="L31" s="62"/>
      <c r="M31" s="18"/>
      <c r="N31" s="18"/>
    </row>
    <row r="32" spans="1:14" ht="30" customHeight="1" x14ac:dyDescent="0.2">
      <c r="A32" s="18"/>
      <c r="B32" s="86" t="str">
        <f>'العمليات الحسابية'!B31</f>
        <v/>
      </c>
      <c r="C32" s="86"/>
      <c r="D32" s="54" t="str">
        <f>IF($B32="","",'العمليات الحسابية'!G31)</f>
        <v/>
      </c>
      <c r="E32" s="88" t="str">
        <f>IF($B32="","",'العمليات الحسابية'!F31)</f>
        <v/>
      </c>
      <c r="F32" s="88"/>
      <c r="G32" s="88"/>
      <c r="H32" s="2" t="str">
        <f t="shared" si="0"/>
        <v/>
      </c>
      <c r="I32" s="62"/>
      <c r="J32" s="62"/>
      <c r="K32" s="62"/>
      <c r="L32" s="62"/>
      <c r="M32" s="18"/>
      <c r="N32" s="18"/>
    </row>
    <row r="33" spans="1:14" ht="30" customHeight="1" x14ac:dyDescent="0.2">
      <c r="A33" s="18"/>
      <c r="B33" s="86" t="str">
        <f>'العمليات الحسابية'!B32</f>
        <v/>
      </c>
      <c r="C33" s="86"/>
      <c r="D33" s="54" t="str">
        <f>IF($B33="","",'العمليات الحسابية'!G32)</f>
        <v/>
      </c>
      <c r="E33" s="88" t="str">
        <f>IF($B33="","",'العمليات الحسابية'!F32)</f>
        <v/>
      </c>
      <c r="F33" s="88"/>
      <c r="G33" s="88"/>
      <c r="H33" s="2" t="str">
        <f t="shared" si="0"/>
        <v/>
      </c>
      <c r="I33" s="62"/>
      <c r="J33" s="62"/>
      <c r="K33" s="62"/>
      <c r="L33" s="62"/>
      <c r="M33" s="18"/>
      <c r="N33" s="18"/>
    </row>
    <row r="34" spans="1:14" ht="30" customHeight="1" x14ac:dyDescent="0.2">
      <c r="A34" s="18"/>
      <c r="B34" s="86" t="str">
        <f>'العمليات الحسابية'!B33</f>
        <v/>
      </c>
      <c r="C34" s="86"/>
      <c r="D34" s="54" t="str">
        <f>IF($B34="","",'العمليات الحسابية'!G33)</f>
        <v/>
      </c>
      <c r="E34" s="88" t="str">
        <f>IF($B34="","",'العمليات الحسابية'!F33)</f>
        <v/>
      </c>
      <c r="F34" s="88"/>
      <c r="G34" s="88"/>
      <c r="H34" s="2" t="str">
        <f t="shared" si="0"/>
        <v/>
      </c>
      <c r="I34" s="62"/>
      <c r="J34" s="62"/>
      <c r="K34" s="62"/>
      <c r="L34" s="62"/>
      <c r="M34" s="18"/>
      <c r="N34" s="18"/>
    </row>
    <row r="35" spans="1:14" ht="30" customHeight="1" x14ac:dyDescent="0.2">
      <c r="A35" s="18"/>
      <c r="B35" s="86" t="str">
        <f>'العمليات الحسابية'!B34</f>
        <v/>
      </c>
      <c r="C35" s="86"/>
      <c r="D35" s="54" t="str">
        <f>IF($B35="","",'العمليات الحسابية'!G34)</f>
        <v/>
      </c>
      <c r="E35" s="88" t="str">
        <f>IF($B35="","",'العمليات الحسابية'!F34)</f>
        <v/>
      </c>
      <c r="F35" s="88"/>
      <c r="G35" s="88"/>
      <c r="H35" s="2" t="str">
        <f t="shared" si="0"/>
        <v/>
      </c>
      <c r="I35" s="62"/>
      <c r="J35" s="62"/>
      <c r="K35" s="62"/>
      <c r="L35" s="62"/>
      <c r="M35" s="18"/>
      <c r="N35" s="18"/>
    </row>
    <row r="36" spans="1:14" ht="30" customHeight="1" x14ac:dyDescent="0.2">
      <c r="A36" s="18"/>
      <c r="B36" s="86" t="str">
        <f>'العمليات الحسابية'!B35</f>
        <v/>
      </c>
      <c r="C36" s="86"/>
      <c r="D36" s="54" t="str">
        <f>IF($B36="","",'العمليات الحسابية'!G35)</f>
        <v/>
      </c>
      <c r="E36" s="88" t="str">
        <f>IF($B36="","",'العمليات الحسابية'!F35)</f>
        <v/>
      </c>
      <c r="F36" s="88"/>
      <c r="G36" s="88"/>
      <c r="H36" s="2" t="str">
        <f t="shared" si="0"/>
        <v/>
      </c>
      <c r="I36" s="62"/>
      <c r="J36" s="62"/>
      <c r="K36" s="62"/>
      <c r="L36" s="62"/>
      <c r="M36" s="18"/>
      <c r="N36" s="18"/>
    </row>
    <row r="37" spans="1:14" ht="30" customHeight="1" x14ac:dyDescent="0.2">
      <c r="A37" s="18"/>
      <c r="B37" s="86" t="str">
        <f>'العمليات الحسابية'!B36</f>
        <v/>
      </c>
      <c r="C37" s="86"/>
      <c r="D37" s="54" t="str">
        <f>IF($B37="","",'العمليات الحسابية'!G36)</f>
        <v/>
      </c>
      <c r="E37" s="88" t="str">
        <f>IF($B37="","",'العمليات الحسابية'!F36)</f>
        <v/>
      </c>
      <c r="F37" s="88"/>
      <c r="G37" s="88"/>
      <c r="H37" s="2" t="str">
        <f t="shared" si="0"/>
        <v/>
      </c>
      <c r="I37" s="62"/>
      <c r="J37" s="62"/>
      <c r="K37" s="62"/>
      <c r="L37" s="62"/>
      <c r="M37" s="18"/>
      <c r="N37" s="18"/>
    </row>
    <row r="38" spans="1:14" ht="30" customHeight="1" x14ac:dyDescent="0.2">
      <c r="A38" s="18"/>
      <c r="B38" s="86" t="str">
        <f>'العمليات الحسابية'!B37</f>
        <v/>
      </c>
      <c r="C38" s="86"/>
      <c r="D38" s="54" t="str">
        <f>IF($B38="","",'العمليات الحسابية'!G37)</f>
        <v/>
      </c>
      <c r="E38" s="88" t="str">
        <f>IF($B38="","",'العمليات الحسابية'!F37)</f>
        <v/>
      </c>
      <c r="F38" s="88"/>
      <c r="G38" s="88"/>
      <c r="H38" s="2" t="str">
        <f t="shared" si="0"/>
        <v/>
      </c>
      <c r="I38" s="62"/>
      <c r="J38" s="62"/>
      <c r="K38" s="62"/>
      <c r="L38" s="62"/>
      <c r="M38" s="18"/>
      <c r="N38" s="18"/>
    </row>
    <row r="39" spans="1:14" ht="30" customHeight="1" x14ac:dyDescent="0.2">
      <c r="A39" s="18"/>
      <c r="B39" s="86" t="str">
        <f>'العمليات الحسابية'!B38</f>
        <v/>
      </c>
      <c r="C39" s="86"/>
      <c r="D39" s="54" t="str">
        <f>IF($B39="","",'العمليات الحسابية'!G38)</f>
        <v/>
      </c>
      <c r="E39" s="88" t="str">
        <f>IF($B39="","",'العمليات الحسابية'!F38)</f>
        <v/>
      </c>
      <c r="F39" s="88"/>
      <c r="G39" s="88"/>
      <c r="H39" s="2" t="str">
        <f t="shared" si="0"/>
        <v/>
      </c>
      <c r="I39" s="62"/>
      <c r="J39" s="62"/>
      <c r="K39" s="62"/>
      <c r="L39" s="62"/>
      <c r="M39" s="18"/>
      <c r="N39" s="18"/>
    </row>
    <row r="40" spans="1:14" ht="30" customHeight="1" x14ac:dyDescent="0.2">
      <c r="A40" s="18"/>
      <c r="B40" s="87" t="str">
        <f>'العمليات الحسابية'!B39</f>
        <v/>
      </c>
      <c r="C40" s="87"/>
      <c r="D40" s="55" t="str">
        <f>IF($B40="","",'العمليات الحسابية'!G39)</f>
        <v/>
      </c>
      <c r="E40" s="89" t="str">
        <f>IF($B40="","",'العمليات الحسابية'!F39)</f>
        <v/>
      </c>
      <c r="F40" s="89"/>
      <c r="G40" s="89"/>
      <c r="H40" s="3" t="str">
        <f t="shared" si="0"/>
        <v/>
      </c>
      <c r="I40" s="63"/>
      <c r="J40" s="63"/>
      <c r="K40" s="63"/>
      <c r="L40" s="63"/>
      <c r="M40" s="18"/>
      <c r="N40" s="18"/>
    </row>
  </sheetData>
  <sheetProtection selectLockedCells="1"/>
  <mergeCells count="92"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B40:C40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I32:L32"/>
    <mergeCell ref="I33:L33"/>
    <mergeCell ref="I40:L40"/>
    <mergeCell ref="I35:L35"/>
    <mergeCell ref="I36:L36"/>
    <mergeCell ref="I37:L37"/>
    <mergeCell ref="I38:L38"/>
    <mergeCell ref="I39:L3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حدد &quot;السنة&quot; من القائمة. حدد &quot;إلغاء الأمر&quot;، واضغط على مفتاحي ALT+سهم لأسفل لإظهار الخيارات، ثم اضغط على مفتاح السهم لأسفل ومفتاح الإدخال ENTER لإجراء تحديد" prompt="حدد &quot;السنة&quot; في هذه الخلية، ثم اضغط على ALT+سهم لأسفل لتحديد الخيارات، ثم اضغط على السهم لأسفل ومفتاح الإدخال ENTER لإجراء تحديد" sqref="K2:L2" xr:uid="{00000000-0002-0000-0000-000000000000}">
      <formula1>إدراج_السنوات</formula1>
    </dataValidation>
    <dataValidation allowBlank="1" showInputMessage="1" showErrorMessage="1" prompt="قم بإنشاء التقرير المالي في ورقة العمل هذه. حدد السنة في الخلية K2 في ورقة العمل هذه، وD5 للانتقال إلى ورقة العمل &quot;المقاييس الرئيسية&quot; وD13 للانتقال إلى ورقة العمل &quot;البيانات المالية&quot;" sqref="A1" xr:uid="{00000000-0002-0000-0000-000001000000}"/>
    <dataValidation allowBlank="1" showInputMessage="1" showErrorMessage="1" prompt="تتضمن الخلية عنوان ورقة العمل هذه. أدخل اسم الشركة في الخلية أدناه وحدد تاريخ التقرير في الخلية على اليسار. توجد تلميحات في الخليتين N2 وN3" sqref="B1:J2" xr:uid="{00000000-0002-0000-0000-000002000000}"/>
    <dataValidation allowBlank="1" showInputMessage="1" showErrorMessage="1" prompt="أدخل &quot;اسم الشركة&quot; في هذه الخلية" sqref="B3:L4" xr:uid="{00000000-0002-0000-0000-000003000000}"/>
    <dataValidation allowBlank="1" showInputMessage="1" showErrorMessage="1" prompt="حدد الخلية على اليسار للانتقال إلى ورقة عمل إعدادات المقاييس الرئيسية" sqref="B5:C5" xr:uid="{00000000-0002-0000-0000-000004000000}"/>
    <dataValidation allowBlank="1" showInputMessage="1" showErrorMessage="1" prompt="ارتباط للانتقال إلى ورقة عمل إعدادات المقياس الرئيسية" sqref="D5:L5" xr:uid="{00000000-0002-0000-0000-000005000000}"/>
    <dataValidation allowBlank="1" showInputMessage="1" showErrorMessage="1" prompt="يتم تحديث الربح والنسبة المئوية للنمو وخطوط المؤشرات تلقائياً في الخلايا أدناه" sqref="B7" xr:uid="{00000000-0002-0000-0000-000006000000}"/>
    <dataValidation allowBlank="1" showInputMessage="1" showErrorMessage="1" prompt="يتم تحديث إجمالي الربح تلقائياً في هذه الخلية والنسبة المئوية للنمو في الخلية أدناه" sqref="B8" xr:uid="{00000000-0002-0000-0000-000007000000}"/>
    <dataValidation allowBlank="1" showInputMessage="1" showErrorMessage="1" prompt="يتم تحديث النسبة المئوية للنمو تلقائياً في هذه الخلية وخط المؤشر في الخلية أدناه" sqref="B9 D9 F9 H9 J9:L9" xr:uid="{00000000-0002-0000-0000-000008000000}"/>
    <dataValidation allowBlank="1" showInputMessage="1" showErrorMessage="1" prompt="يتم تحديث صافي الربح والنسبة المئوية للنمو وخطوط المؤشرات تلقائياً في الخلايا أدناه" sqref="D7" xr:uid="{00000000-0002-0000-0000-000009000000}"/>
    <dataValidation allowBlank="1" showInputMessage="1" showErrorMessage="1" prompt="يتم تحديث صافي الربح تلقائياً في هذه الخلية والنسبة المئوية للنمو في الخلية أدناه" sqref="D8" xr:uid="{00000000-0002-0000-0000-00000A000000}"/>
    <dataValidation allowBlank="1" showInputMessage="1" showErrorMessage="1" prompt="يتم تحديث الفائدة والنسبة المئوية للنمو وخطوط المؤشرات تلقائياً في الخلايا أدناه" sqref="F7" xr:uid="{00000000-0002-0000-0000-00000B000000}"/>
    <dataValidation allowBlank="1" showInputMessage="1" showErrorMessage="1" prompt="يتم تحديث الفائدة تلقائياً في هذه الخلية والنسبة المئوية للنمو في الخلية أدناه" sqref="F8" xr:uid="{00000000-0002-0000-0000-00000C000000}"/>
    <dataValidation allowBlank="1" showInputMessage="1" showErrorMessage="1" prompt="يتم تحديث مبلغ الإهلاك والنسبة المئوية للنمو وخطوط المؤشرات تلقائياً في الخلايا أدناه" sqref="H7" xr:uid="{00000000-0002-0000-0000-00000D000000}"/>
    <dataValidation allowBlank="1" showInputMessage="1" showErrorMessage="1" prompt="يتم تحديث مبلغ الإهلاك تلقائياً في هذه الخلية والنسبة المئوية للنمو في الخلية أدناه" sqref="H8" xr:uid="{00000000-0002-0000-0000-00000E000000}"/>
    <dataValidation allowBlank="1" showInputMessage="1" showErrorMessage="1" prompt="يتم تحديث ربح العمليات والنسبة المئوية للنمو وخطوط المؤشرات تلقائياً في الخلايا أدناه" sqref="J7:L7" xr:uid="{00000000-0002-0000-0000-00000F000000}"/>
    <dataValidation allowBlank="1" showInputMessage="1" showErrorMessage="1" prompt="يتم تحديث ربح العمليات تلقائياً في هذه الخلية والنسبة المئوية للنمو في الخلية أدناه" sqref="J8:L8" xr:uid="{00000000-0002-0000-0000-000010000000}"/>
    <dataValidation allowBlank="1" showInputMessage="1" showErrorMessage="1" prompt="يتم تحديث جميع البيانات المقاييس الرئيسية تلقائياً في الجدول البادئ من الخلية B15" sqref="B13:C13" xr:uid="{00000000-0002-0000-0000-000011000000}"/>
    <dataValidation allowBlank="1" showInputMessage="1" showErrorMessage="1" prompt="يتم تحديث المقاييس تلقائياً في هذا العمود أسفل هذا العنوان" sqref="B15" xr:uid="{00000000-0002-0000-0000-000012000000}"/>
    <dataValidation allowBlank="1" showInputMessage="1" showErrorMessage="1" prompt="يتم تحديث أرقام التقرير السنوي تلقائياً في هذا العمود أسفل هذا العنوان" sqref="D15" xr:uid="{00000000-0002-0000-0000-000013000000}"/>
    <dataValidation allowBlank="1" showInputMessage="1" showErrorMessage="1" prompt="يتم تحديث أرقام التقرير العام الماضي تلقائياً في هذا العمود أسفل هذا العنوان" sqref="E15" xr:uid="{00000000-0002-0000-0000-000014000000}"/>
    <dataValidation allowBlank="1" showInputMessage="1" showErrorMessage="1" prompt="يتم تحديث الأيقونة وتغيير النسبة المئوية تلقائياً في هذا العمود أسفل هذا العنوان" sqref="H15" xr:uid="{00000000-0002-0000-0000-000015000000}"/>
    <dataValidation allowBlank="1" showInputMessage="1" showErrorMessage="1" prompt="يتم تحديث خط &quot;اتجاه 5 سنوات&quot; تلقائياً في هذا العمود أسفل هذا العنوان" sqref="I15:L15" xr:uid="{00000000-0002-0000-0000-000016000000}"/>
    <dataValidation allowBlank="1" showInputMessage="1" showErrorMessage="1" prompt="ارتباط للانتقال إلى ورقة عمل إدخال البيانات المالية" sqref="D13:L13" xr:uid="{00000000-0002-0000-0000-000017000000}"/>
  </dataValidations>
  <hyperlinks>
    <hyperlink ref="D5" location="'إعدادات المقاييس الرئيسية'!C5" tooltip="حدد للانتقال إلى ورقة عمل إعدادات المقاييس الرئيسية" display="Tap to change report Key Metrics" xr:uid="{00000000-0004-0000-0000-000000000000}"/>
    <hyperlink ref="D13:H13" location="'إدخال البيانات المالية'!B6" tooltip="حدد للانتقال إلى ورقة عمل إدخال البيانات المالية" display="Do not modify the information below. Tap to enter Financial Data" xr:uid="{00000000-0004-0000-0000-000001000000}"/>
    <hyperlink ref="D5:L5" location="'إعدادات المقاييس الرئيسية'!A1" tooltip="حدد للانتقال إلى ورقة عمل إعدادات المقاييس الرئيسية" display="Tap to change report Key Metrics" xr:uid="{00000000-0004-0000-0000-000002000000}"/>
    <hyperlink ref="D13:L13" location="'إدخال البيانات المالية'!A1" tooltip="حدد للانتقال إلى ورقة عمل إدخال البيانات المالية" display="Do not modify the information below. Tap to enter Financial Data" xr:uid="{00000000-0004-0000-0000-000003000000}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rkers="1" rightToLeft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'العمليات الحسابية'!C15:G15</xm:f>
              <xm:sqref>I16</xm:sqref>
            </x14:sparkline>
            <x14:sparkline>
              <xm:f>'العمليات الحسابية'!C16:G16</xm:f>
              <xm:sqref>I17</xm:sqref>
            </x14:sparkline>
            <x14:sparkline>
              <xm:f>'العمليات الحسابية'!C17:G17</xm:f>
              <xm:sqref>I18</xm:sqref>
            </x14:sparkline>
            <x14:sparkline>
              <xm:f>'العمليات الحسابية'!C18:G18</xm:f>
              <xm:sqref>I19</xm:sqref>
            </x14:sparkline>
            <x14:sparkline>
              <xm:f>'العمليات الحسابية'!C19:G19</xm:f>
              <xm:sqref>I20</xm:sqref>
            </x14:sparkline>
            <x14:sparkline>
              <xm:f>'العمليات الحسابية'!C20:G20</xm:f>
              <xm:sqref>I21</xm:sqref>
            </x14:sparkline>
            <x14:sparkline>
              <xm:f>'العمليات الحسابية'!C21:G21</xm:f>
              <xm:sqref>I22</xm:sqref>
            </x14:sparkline>
            <x14:sparkline>
              <xm:f>'العمليات الحسابية'!C22:G22</xm:f>
              <xm:sqref>I23</xm:sqref>
            </x14:sparkline>
            <x14:sparkline>
              <xm:f>'العمليات الحسابية'!C23:G23</xm:f>
              <xm:sqref>I24</xm:sqref>
            </x14:sparkline>
            <x14:sparkline>
              <xm:f>'العمليات الحسابية'!C24:G24</xm:f>
              <xm:sqref>I25</xm:sqref>
            </x14:sparkline>
            <x14:sparkline>
              <xm:f>'العمليات الحسابية'!C25:G25</xm:f>
              <xm:sqref>I26</xm:sqref>
            </x14:sparkline>
            <x14:sparkline>
              <xm:f>'العمليات الحسابية'!C26:G26</xm:f>
              <xm:sqref>I27</xm:sqref>
            </x14:sparkline>
            <x14:sparkline>
              <xm:f>'العمليات الحسابية'!C27:G27</xm:f>
              <xm:sqref>I28</xm:sqref>
            </x14:sparkline>
            <x14:sparkline>
              <xm:f>'العمليات الحسابية'!C28:G28</xm:f>
              <xm:sqref>I29</xm:sqref>
            </x14:sparkline>
            <x14:sparkline>
              <xm:f>'العمليات الحسابية'!C29:G29</xm:f>
              <xm:sqref>I30</xm:sqref>
            </x14:sparkline>
            <x14:sparkline>
              <xm:f>'العمليات الحسابية'!C30:G30</xm:f>
              <xm:sqref>I31</xm:sqref>
            </x14:sparkline>
            <x14:sparkline>
              <xm:f>'العمليات الحسابية'!C31:G31</xm:f>
              <xm:sqref>I32</xm:sqref>
            </x14:sparkline>
            <x14:sparkline>
              <xm:f>'العمليات الحسابية'!C32:G32</xm:f>
              <xm:sqref>I33</xm:sqref>
            </x14:sparkline>
            <x14:sparkline>
              <xm:f>'العمليات الحسابية'!C33:G33</xm:f>
              <xm:sqref>I34</xm:sqref>
            </x14:sparkline>
            <x14:sparkline>
              <xm:f>'العمليات الحسابية'!C34:G34</xm:f>
              <xm:sqref>I35</xm:sqref>
            </x14:sparkline>
            <x14:sparkline>
              <xm:f>'العمليات الحسابية'!C35:G35</xm:f>
              <xm:sqref>I36</xm:sqref>
            </x14:sparkline>
            <x14:sparkline>
              <xm:f>'العمليات الحسابية'!C36:G36</xm:f>
              <xm:sqref>I37</xm:sqref>
            </x14:sparkline>
            <x14:sparkline>
              <xm:f>'العمليات الحسابية'!C37:G37</xm:f>
              <xm:sqref>I38</xm:sqref>
            </x14:sparkline>
            <x14:sparkline>
              <xm:f>'العمليات الحسابية'!C38:G38</xm:f>
              <xm:sqref>I39</xm:sqref>
            </x14:sparkline>
            <x14:sparkline>
              <xm:f>'العمليات الحسابية'!C39:G39</xm:f>
              <xm:sqref>I40</xm:sqref>
            </x14:sparkline>
          </x14:sparklines>
        </x14:sparklineGroup>
        <x14:sparklineGroup displayEmptyCellsAs="gap" markers="1" first="1" last="1" rightToLef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'العمليات الحسابية'!C8:G8</xm:f>
              <xm:sqref>B10</xm:sqref>
            </x14:sparkline>
            <x14:sparkline>
              <xm:f>'العمليات الحسابية'!C9:G9</xm:f>
              <xm:sqref>D10</xm:sqref>
            </x14:sparkline>
            <x14:sparkline>
              <xm:f>'العمليات الحسابية'!C10:G10</xm:f>
              <xm:sqref>F10</xm:sqref>
            </x14:sparkline>
            <x14:sparkline>
              <xm:f>'العمليات الحسابية'!C11:G11</xm:f>
              <xm:sqref>H10</xm:sqref>
            </x14:sparkline>
            <x14:sparkline>
              <xm:f>'العمليات الحسابية'!C12:G12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A1:J30"/>
  <sheetViews>
    <sheetView showGridLines="0" rightToLeft="1" zoomScaleNormal="100" workbookViewId="0">
      <pane ySplit="5" topLeftCell="A6" activePane="bottomLeft" state="frozen"/>
      <selection pane="bottomLeft"/>
    </sheetView>
  </sheetViews>
  <sheetFormatPr defaultRowHeight="30" customHeight="1" x14ac:dyDescent="0.2"/>
  <cols>
    <col min="1" max="1" width="1.625" style="20" customWidth="1"/>
    <col min="2" max="2" width="21.375" style="20" customWidth="1"/>
    <col min="3" max="9" width="18.75" style="20" customWidth="1"/>
    <col min="10" max="10" width="1.625" style="20" customWidth="1"/>
    <col min="11" max="16384" width="9" style="41"/>
  </cols>
  <sheetData>
    <row r="1" spans="1:10" ht="8.25" customHeight="1" x14ac:dyDescent="0.2">
      <c r="A1" s="18"/>
      <c r="B1" s="99" t="s">
        <v>10</v>
      </c>
      <c r="C1" s="99"/>
      <c r="D1" s="99"/>
      <c r="E1" s="99"/>
      <c r="F1" s="99"/>
      <c r="G1" s="99"/>
      <c r="H1" s="99"/>
      <c r="I1" s="99"/>
    </row>
    <row r="2" spans="1:10" ht="38.25" customHeight="1" x14ac:dyDescent="0.2">
      <c r="A2" s="18"/>
      <c r="B2" s="99"/>
      <c r="C2" s="99"/>
      <c r="D2" s="99"/>
      <c r="E2" s="99"/>
      <c r="F2" s="99"/>
      <c r="G2" s="99"/>
      <c r="H2" s="99"/>
      <c r="I2" s="99"/>
    </row>
    <row r="3" spans="1:10" ht="18" x14ac:dyDescent="0.2">
      <c r="A3" s="18"/>
      <c r="B3" s="97" t="s">
        <v>11</v>
      </c>
      <c r="C3" s="97"/>
      <c r="D3" s="97"/>
      <c r="E3" s="97"/>
      <c r="F3" s="97"/>
      <c r="G3" s="97"/>
      <c r="H3" s="97"/>
      <c r="I3" s="97"/>
    </row>
    <row r="4" spans="1:10" ht="25.5" customHeight="1" x14ac:dyDescent="0.2">
      <c r="A4" s="18"/>
      <c r="B4" s="98" t="s">
        <v>12</v>
      </c>
      <c r="C4" s="98"/>
      <c r="D4" s="18"/>
      <c r="E4" s="18"/>
      <c r="F4" s="18"/>
      <c r="G4" s="18"/>
      <c r="H4" s="18"/>
      <c r="I4" s="18"/>
    </row>
    <row r="5" spans="1:10" ht="25.5" customHeight="1" x14ac:dyDescent="0.2">
      <c r="A5" s="18"/>
      <c r="B5" s="11" t="s">
        <v>13</v>
      </c>
      <c r="C5" s="57">
        <f ca="1">YEAR(TODAY())-6</f>
        <v>2013</v>
      </c>
      <c r="D5" s="57">
        <f ca="1">YEAR(TODAY())-5</f>
        <v>2014</v>
      </c>
      <c r="E5" s="57">
        <f ca="1">YEAR(TODAY())-4</f>
        <v>2015</v>
      </c>
      <c r="F5" s="57">
        <f ca="1">YEAR(TODAY())-3</f>
        <v>2016</v>
      </c>
      <c r="G5" s="57">
        <f ca="1">YEAR(TODAY())-2</f>
        <v>2017</v>
      </c>
      <c r="H5" s="57">
        <f ca="1">YEAR(TODAY())-1</f>
        <v>2018</v>
      </c>
      <c r="I5" s="12">
        <f ca="1">YEAR(TODAY())</f>
        <v>2019</v>
      </c>
    </row>
    <row r="6" spans="1:10" s="60" customFormat="1" ht="30" customHeight="1" x14ac:dyDescent="0.2">
      <c r="A6" s="27"/>
      <c r="B6" s="33" t="s">
        <v>14</v>
      </c>
      <c r="C6" s="34">
        <v>125000</v>
      </c>
      <c r="D6" s="34">
        <v>134137.45000000001</v>
      </c>
      <c r="E6" s="34">
        <v>142728.38</v>
      </c>
      <c r="F6" s="34">
        <v>150687.46</v>
      </c>
      <c r="G6" s="34">
        <v>165044.56</v>
      </c>
      <c r="H6" s="34">
        <v>180026.63</v>
      </c>
      <c r="I6" s="35">
        <v>180583.88</v>
      </c>
      <c r="J6" s="36"/>
    </row>
    <row r="7" spans="1:10" s="60" customFormat="1" ht="30" customHeight="1" x14ac:dyDescent="0.2">
      <c r="A7" s="27"/>
      <c r="B7" s="37" t="s">
        <v>15</v>
      </c>
      <c r="C7" s="38">
        <v>65000</v>
      </c>
      <c r="D7" s="38">
        <v>70962.31</v>
      </c>
      <c r="E7" s="38">
        <v>75924.86</v>
      </c>
      <c r="F7" s="38">
        <v>78901.27</v>
      </c>
      <c r="G7" s="38">
        <v>81674.37</v>
      </c>
      <c r="H7" s="38">
        <v>80883.33</v>
      </c>
      <c r="I7" s="39">
        <v>94419.45</v>
      </c>
      <c r="J7" s="36"/>
    </row>
    <row r="8" spans="1:10" s="60" customFormat="1" ht="30" customHeight="1" x14ac:dyDescent="0.2">
      <c r="A8" s="27"/>
      <c r="B8" s="37" t="s">
        <v>16</v>
      </c>
      <c r="C8" s="38">
        <v>60000</v>
      </c>
      <c r="D8" s="38">
        <v>64207.3</v>
      </c>
      <c r="E8" s="38">
        <v>68857.69</v>
      </c>
      <c r="F8" s="38">
        <v>75643.25</v>
      </c>
      <c r="G8" s="38">
        <v>76755.259999999995</v>
      </c>
      <c r="H8" s="38">
        <v>77317.83</v>
      </c>
      <c r="I8" s="39">
        <v>73425.990000000005</v>
      </c>
      <c r="J8" s="36"/>
    </row>
    <row r="9" spans="1:10" s="60" customFormat="1" ht="30" customHeight="1" x14ac:dyDescent="0.2">
      <c r="A9" s="27"/>
      <c r="B9" s="37" t="s">
        <v>17</v>
      </c>
      <c r="C9" s="38">
        <v>4500</v>
      </c>
      <c r="D9" s="38">
        <v>4517.7700000000004</v>
      </c>
      <c r="E9" s="38">
        <v>4656.92</v>
      </c>
      <c r="F9" s="38">
        <v>4974.21</v>
      </c>
      <c r="G9" s="38">
        <v>5024.1099999999997</v>
      </c>
      <c r="H9" s="38">
        <v>5068.42</v>
      </c>
      <c r="I9" s="39">
        <v>5546.88</v>
      </c>
      <c r="J9" s="36"/>
    </row>
    <row r="10" spans="1:10" s="60" customFormat="1" ht="30" customHeight="1" x14ac:dyDescent="0.2">
      <c r="A10" s="27"/>
      <c r="B10" s="37" t="s">
        <v>18</v>
      </c>
      <c r="C10" s="38">
        <v>2500</v>
      </c>
      <c r="D10" s="38">
        <v>2745.82</v>
      </c>
      <c r="E10" s="38">
        <v>2893.11</v>
      </c>
      <c r="F10" s="38">
        <v>3136.12</v>
      </c>
      <c r="G10" s="38">
        <v>3148.53</v>
      </c>
      <c r="H10" s="38">
        <v>3338.3</v>
      </c>
      <c r="I10" s="39">
        <v>3789.47</v>
      </c>
      <c r="J10" s="36"/>
    </row>
    <row r="11" spans="1:10" s="60" customFormat="1" ht="30" customHeight="1" x14ac:dyDescent="0.2">
      <c r="A11" s="27"/>
      <c r="B11" s="37" t="s">
        <v>19</v>
      </c>
      <c r="C11" s="38">
        <v>54000</v>
      </c>
      <c r="D11" s="38">
        <v>54761.074999999997</v>
      </c>
      <c r="E11" s="38">
        <v>55860.81</v>
      </c>
      <c r="F11" s="38">
        <v>59747.95</v>
      </c>
      <c r="G11" s="38">
        <v>61483.59</v>
      </c>
      <c r="H11" s="38">
        <v>66272.100000000006</v>
      </c>
      <c r="I11" s="39">
        <v>67474.850000000006</v>
      </c>
      <c r="J11" s="36"/>
    </row>
    <row r="12" spans="1:10" s="60" customFormat="1" ht="30" customHeight="1" x14ac:dyDescent="0.2">
      <c r="A12" s="27"/>
      <c r="B12" s="37" t="s">
        <v>20</v>
      </c>
      <c r="C12" s="38">
        <v>22000</v>
      </c>
      <c r="D12" s="38">
        <v>23920.54</v>
      </c>
      <c r="E12" s="38">
        <v>25576.74</v>
      </c>
      <c r="F12" s="38">
        <v>27498.86</v>
      </c>
      <c r="G12" s="38">
        <v>28335.67</v>
      </c>
      <c r="H12" s="38">
        <v>29424.53</v>
      </c>
      <c r="I12" s="39">
        <v>31408.25</v>
      </c>
      <c r="J12" s="36"/>
    </row>
    <row r="13" spans="1:10" s="60" customFormat="1" ht="30" customHeight="1" x14ac:dyDescent="0.2">
      <c r="A13" s="27"/>
      <c r="B13" s="37" t="s">
        <v>21</v>
      </c>
      <c r="C13" s="38">
        <v>32000</v>
      </c>
      <c r="D13" s="38">
        <v>34943.49</v>
      </c>
      <c r="E13" s="38">
        <v>38418.53</v>
      </c>
      <c r="F13" s="38">
        <v>39895.050000000003</v>
      </c>
      <c r="G13" s="38">
        <v>40607.730000000003</v>
      </c>
      <c r="H13" s="38">
        <v>42438.2</v>
      </c>
      <c r="I13" s="39">
        <v>50247.68</v>
      </c>
      <c r="J13" s="36"/>
    </row>
    <row r="14" spans="1:10" s="60" customFormat="1" ht="30" customHeight="1" x14ac:dyDescent="0.2">
      <c r="A14" s="27"/>
      <c r="B14" s="37" t="s">
        <v>22</v>
      </c>
      <c r="C14" s="38">
        <v>12.8</v>
      </c>
      <c r="D14" s="38">
        <v>12.81</v>
      </c>
      <c r="E14" s="38">
        <v>13.78</v>
      </c>
      <c r="F14" s="38">
        <v>14.29</v>
      </c>
      <c r="G14" s="38">
        <v>15.57</v>
      </c>
      <c r="H14" s="38">
        <v>16.78</v>
      </c>
      <c r="I14" s="39">
        <v>19.96</v>
      </c>
      <c r="J14" s="36"/>
    </row>
    <row r="15" spans="1:10" s="60" customFormat="1" ht="30" customHeight="1" x14ac:dyDescent="0.2">
      <c r="A15" s="27"/>
      <c r="B15" s="37" t="s">
        <v>23</v>
      </c>
      <c r="C15" s="38">
        <v>18.2</v>
      </c>
      <c r="D15" s="38">
        <v>18.59</v>
      </c>
      <c r="E15" s="38">
        <v>19.22</v>
      </c>
      <c r="F15" s="38">
        <v>20.170000000000002</v>
      </c>
      <c r="G15" s="38">
        <v>20.48</v>
      </c>
      <c r="H15" s="38">
        <v>21.84</v>
      </c>
      <c r="I15" s="39">
        <v>26.01</v>
      </c>
      <c r="J15" s="36"/>
    </row>
    <row r="16" spans="1:10" s="60" customFormat="1" ht="30" customHeight="1" x14ac:dyDescent="0.2">
      <c r="A16" s="27"/>
      <c r="B16" s="37" t="s">
        <v>24</v>
      </c>
      <c r="C16" s="38">
        <v>19.100000000000001</v>
      </c>
      <c r="D16" s="38">
        <v>20.55</v>
      </c>
      <c r="E16" s="38">
        <v>21.87</v>
      </c>
      <c r="F16" s="38">
        <v>23.19</v>
      </c>
      <c r="G16" s="38">
        <v>24.67</v>
      </c>
      <c r="H16" s="38">
        <v>26.39</v>
      </c>
      <c r="I16" s="39">
        <v>31.08</v>
      </c>
      <c r="J16" s="36"/>
    </row>
    <row r="17" spans="1:10" s="60" customFormat="1" ht="30" customHeight="1" x14ac:dyDescent="0.2">
      <c r="A17" s="27"/>
      <c r="B17" s="37" t="s">
        <v>25</v>
      </c>
      <c r="C17" s="38">
        <v>12.1</v>
      </c>
      <c r="D17" s="38">
        <v>12.21</v>
      </c>
      <c r="E17" s="38">
        <v>12.59</v>
      </c>
      <c r="F17" s="38">
        <v>13.7</v>
      </c>
      <c r="G17" s="38">
        <v>13.76</v>
      </c>
      <c r="H17" s="38">
        <v>14.59</v>
      </c>
      <c r="I17" s="39">
        <v>14.92</v>
      </c>
      <c r="J17" s="36"/>
    </row>
    <row r="18" spans="1:10" s="60" customFormat="1" ht="30" customHeight="1" x14ac:dyDescent="0.2">
      <c r="A18" s="27"/>
      <c r="B18" s="37" t="s">
        <v>26</v>
      </c>
      <c r="C18" s="38">
        <v>0.75</v>
      </c>
      <c r="D18" s="38">
        <v>0.79</v>
      </c>
      <c r="E18" s="38">
        <v>0.85</v>
      </c>
      <c r="F18" s="38">
        <v>0.89</v>
      </c>
      <c r="G18" s="38">
        <v>0.91</v>
      </c>
      <c r="H18" s="38">
        <v>1</v>
      </c>
      <c r="I18" s="39">
        <v>1.03</v>
      </c>
      <c r="J18" s="36"/>
    </row>
    <row r="19" spans="1:10" s="60" customFormat="1" ht="30" customHeight="1" x14ac:dyDescent="0.2">
      <c r="A19" s="27"/>
      <c r="B19" s="37" t="s">
        <v>27</v>
      </c>
      <c r="C19" s="38">
        <v>0.23</v>
      </c>
      <c r="D19" s="38">
        <v>0.25</v>
      </c>
      <c r="E19" s="38">
        <v>0.27</v>
      </c>
      <c r="F19" s="38">
        <v>0.28000000000000003</v>
      </c>
      <c r="G19" s="38">
        <v>0.28999999999999998</v>
      </c>
      <c r="H19" s="38">
        <v>0.3</v>
      </c>
      <c r="I19" s="39">
        <v>0.34</v>
      </c>
      <c r="J19" s="36"/>
    </row>
    <row r="20" spans="1:10" s="60" customFormat="1" ht="30" customHeight="1" x14ac:dyDescent="0.2">
      <c r="A20" s="40"/>
      <c r="B20" s="37"/>
      <c r="C20" s="38"/>
      <c r="D20" s="38"/>
      <c r="E20" s="38"/>
      <c r="F20" s="38"/>
      <c r="G20" s="38"/>
      <c r="H20" s="38"/>
      <c r="I20" s="39"/>
      <c r="J20" s="36"/>
    </row>
    <row r="21" spans="1:10" ht="30" customHeight="1" x14ac:dyDescent="0.2">
      <c r="A21" s="41"/>
      <c r="B21" s="37"/>
      <c r="C21" s="38"/>
      <c r="D21" s="38"/>
      <c r="E21" s="38"/>
      <c r="F21" s="38"/>
      <c r="G21" s="38"/>
      <c r="H21" s="38"/>
      <c r="I21" s="39"/>
    </row>
    <row r="22" spans="1:10" ht="30" customHeight="1" x14ac:dyDescent="0.2">
      <c r="A22" s="41"/>
      <c r="B22" s="37"/>
      <c r="C22" s="38"/>
      <c r="D22" s="38"/>
      <c r="E22" s="38"/>
      <c r="F22" s="38"/>
      <c r="G22" s="38"/>
      <c r="H22" s="38"/>
      <c r="I22" s="39"/>
    </row>
    <row r="23" spans="1:10" ht="30" customHeight="1" x14ac:dyDescent="0.2">
      <c r="A23" s="41"/>
      <c r="B23" s="37"/>
      <c r="C23" s="38"/>
      <c r="D23" s="38"/>
      <c r="E23" s="38"/>
      <c r="F23" s="38"/>
      <c r="G23" s="38"/>
      <c r="H23" s="38"/>
      <c r="I23" s="39"/>
    </row>
    <row r="24" spans="1:10" ht="30" customHeight="1" x14ac:dyDescent="0.2">
      <c r="A24" s="41"/>
      <c r="B24" s="37"/>
      <c r="C24" s="38"/>
      <c r="D24" s="38"/>
      <c r="E24" s="38"/>
      <c r="F24" s="38"/>
      <c r="G24" s="38"/>
      <c r="H24" s="38"/>
      <c r="I24" s="39"/>
    </row>
    <row r="25" spans="1:10" ht="30" customHeight="1" x14ac:dyDescent="0.2">
      <c r="A25" s="41"/>
      <c r="B25" s="37"/>
      <c r="C25" s="38"/>
      <c r="D25" s="38"/>
      <c r="E25" s="38"/>
      <c r="F25" s="38"/>
      <c r="G25" s="38"/>
      <c r="H25" s="38"/>
      <c r="I25" s="39"/>
    </row>
    <row r="26" spans="1:10" ht="30" customHeight="1" x14ac:dyDescent="0.2">
      <c r="A26" s="41"/>
      <c r="B26" s="37"/>
      <c r="C26" s="38"/>
      <c r="D26" s="38"/>
      <c r="E26" s="38"/>
      <c r="F26" s="38"/>
      <c r="G26" s="38"/>
      <c r="H26" s="38"/>
      <c r="I26" s="39"/>
    </row>
    <row r="27" spans="1:10" ht="30" customHeight="1" x14ac:dyDescent="0.2">
      <c r="A27" s="41"/>
      <c r="B27" s="37"/>
      <c r="C27" s="38"/>
      <c r="D27" s="38"/>
      <c r="E27" s="38"/>
      <c r="F27" s="38"/>
      <c r="G27" s="38"/>
      <c r="H27" s="38"/>
      <c r="I27" s="39"/>
    </row>
    <row r="28" spans="1:10" ht="30" customHeight="1" x14ac:dyDescent="0.2">
      <c r="A28" s="41"/>
      <c r="B28" s="37"/>
      <c r="C28" s="38"/>
      <c r="D28" s="38"/>
      <c r="E28" s="38"/>
      <c r="F28" s="38"/>
      <c r="G28" s="38"/>
      <c r="H28" s="38"/>
      <c r="I28" s="39"/>
    </row>
    <row r="29" spans="1:10" ht="30" customHeight="1" x14ac:dyDescent="0.2">
      <c r="A29" s="41"/>
      <c r="B29" s="37"/>
      <c r="C29" s="38"/>
      <c r="D29" s="38"/>
      <c r="E29" s="38"/>
      <c r="F29" s="38"/>
      <c r="G29" s="38"/>
      <c r="H29" s="38"/>
      <c r="I29" s="39"/>
    </row>
    <row r="30" spans="1:10" ht="30" customHeight="1" x14ac:dyDescent="0.2">
      <c r="A30" s="41"/>
      <c r="B30" s="37"/>
      <c r="C30" s="58"/>
      <c r="D30" s="58"/>
      <c r="E30" s="58"/>
      <c r="F30" s="58"/>
      <c r="G30" s="58"/>
      <c r="H30" s="58"/>
      <c r="I30" s="59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أدخل البيانات المالية حتى 25 مقياساً رئيسياً وسبع سنوات في الجدول البادئ من الخلية B5 في ورقة العمل هذه. حدد الخلية B4 للانتقال إلى ورقة عمل التقرير المالي" sqref="A1" xr:uid="{00000000-0002-0000-0100-000000000000}"/>
    <dataValidation allowBlank="1" showInputMessage="1" showErrorMessage="1" prompt="عنوان ورقة العمل هذه موجود في هذه الخلية والتلميح موجود في الخلية أدناه" sqref="B1:I2" xr:uid="{00000000-0002-0000-0100-000001000000}"/>
    <dataValidation allowBlank="1" showInputMessage="1" showErrorMessage="1" prompt="ارتباط للانتقال إلى ورقة عمل التقرير المالي. أدخل التفاصيل في الجدول أدناه" sqref="B4:C4" xr:uid="{00000000-0002-0000-0100-000002000000}"/>
    <dataValidation allowBlank="1" showInputMessage="1" showErrorMessage="1" prompt="توجد التلميحات في هذه الخلية" sqref="B3:I3" xr:uid="{00000000-0002-0000-0100-000003000000}"/>
    <dataValidation allowBlank="1" showInputMessage="1" showErrorMessage="1" prompt="يتم تحديث السنة تلقائياً في هذه الخلية. أدخل أرقام لهذه السنة في هذا العمود ضمن هذا العنوان" sqref="C5 D5:I5" xr:uid="{00000000-0002-0000-0100-000004000000}"/>
    <dataValidation allowBlank="1" showInputMessage="1" showErrorMessage="1" prompt="أدخل اسم المقياس في هذا العمود أسفل هذا العنوان" sqref="B5" xr:uid="{00000000-0002-0000-0100-000005000000}"/>
  </dataValidations>
  <hyperlinks>
    <hyperlink ref="B4" location="'التقرير المالي'!A1" tooltip="حدد للانتقال إلى ورقة عمل التقرير المالي" display="Tap to view Financial Report" xr:uid="{00000000-0004-0000-0100-000000000000}"/>
  </hyperlinks>
  <printOptions horizontalCentered="1"/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H9"/>
  <sheetViews>
    <sheetView showGridLines="0" rightToLeft="1" zoomScaleNormal="100" workbookViewId="0"/>
  </sheetViews>
  <sheetFormatPr defaultRowHeight="30" customHeight="1" x14ac:dyDescent="0.2"/>
  <cols>
    <col min="1" max="1" width="1.625" style="20" customWidth="1"/>
    <col min="2" max="2" width="4.25" style="41" customWidth="1"/>
    <col min="3" max="3" width="23.875" style="41" customWidth="1"/>
    <col min="4" max="4" width="3.875" style="41" customWidth="1"/>
    <col min="5" max="6" width="18" style="41" customWidth="1"/>
    <col min="7" max="8" width="9" style="41"/>
    <col min="9" max="9" width="1.625" style="41" customWidth="1"/>
    <col min="10" max="16384" width="9" style="41"/>
  </cols>
  <sheetData>
    <row r="1" spans="1:8" ht="8.25" customHeight="1" x14ac:dyDescent="0.2">
      <c r="A1" s="18"/>
      <c r="B1" s="99" t="s">
        <v>28</v>
      </c>
      <c r="C1" s="99"/>
      <c r="D1" s="99"/>
      <c r="E1" s="99"/>
      <c r="F1" s="99"/>
      <c r="G1" s="99"/>
      <c r="H1" s="99"/>
    </row>
    <row r="2" spans="1:8" ht="38.25" customHeight="1" x14ac:dyDescent="0.2">
      <c r="A2" s="18"/>
      <c r="B2" s="99"/>
      <c r="C2" s="99"/>
      <c r="D2" s="99"/>
      <c r="E2" s="99"/>
      <c r="F2" s="99"/>
      <c r="G2" s="99"/>
      <c r="H2" s="99"/>
    </row>
    <row r="3" spans="1:8" ht="25.5" customHeight="1" x14ac:dyDescent="0.25">
      <c r="A3" s="18"/>
      <c r="B3" s="101" t="s">
        <v>29</v>
      </c>
      <c r="C3" s="101"/>
      <c r="D3" s="101"/>
      <c r="E3" s="101"/>
      <c r="F3" s="101"/>
      <c r="G3" s="101"/>
      <c r="H3" s="101"/>
    </row>
    <row r="4" spans="1:8" ht="30" customHeight="1" thickBot="1" x14ac:dyDescent="0.25">
      <c r="A4" s="18"/>
      <c r="B4" s="100" t="s">
        <v>30</v>
      </c>
      <c r="C4" s="100"/>
      <c r="D4" s="100"/>
    </row>
    <row r="5" spans="1:8" s="44" customFormat="1" ht="30" customHeight="1" x14ac:dyDescent="0.2">
      <c r="A5" s="42"/>
      <c r="B5" s="13">
        <v>1</v>
      </c>
      <c r="C5" s="43" t="s">
        <v>14</v>
      </c>
      <c r="D5" s="14" t="str">
        <f>IF(ISBLANK(C5),"← الرجاء تحديد قيمة من القائمة المنسدلة",IF(COUNTIF($C$5:C5,C5)&gt;1,"لقد قمت بتحديد "&amp;C5&amp;" مرتين.",""))</f>
        <v/>
      </c>
      <c r="G5" s="41"/>
    </row>
    <row r="6" spans="1:8" s="44" customFormat="1" ht="30" customHeight="1" x14ac:dyDescent="0.2">
      <c r="A6" s="42"/>
      <c r="B6" s="15">
        <v>2</v>
      </c>
      <c r="C6" s="46" t="s">
        <v>19</v>
      </c>
      <c r="D6" s="14" t="str">
        <f>IF(ISBLANK(C6),"← الرجاء تحديد قيمة من القائمة المنسدلة",IF(COUNTIF($C$5:C6,C6)&gt;1,"لقد قمت بتحديد "&amp;C6&amp;" مرتين.",""))</f>
        <v/>
      </c>
      <c r="G6" s="41"/>
    </row>
    <row r="7" spans="1:8" s="44" customFormat="1" ht="30" customHeight="1" x14ac:dyDescent="0.2">
      <c r="A7" s="42"/>
      <c r="B7" s="15">
        <v>3</v>
      </c>
      <c r="C7" s="46" t="s">
        <v>18</v>
      </c>
      <c r="D7" s="14" t="str">
        <f>IF(ISBLANK(C7),"← الرجاء تحديد قيمة من القائمة المنسدلة",IF(COUNTIF($C$5:C7,C7)&gt;1,"لقد قمت بتحديد "&amp;C7&amp;" مرتين.",""))</f>
        <v/>
      </c>
      <c r="G7" s="41"/>
    </row>
    <row r="8" spans="1:8" s="44" customFormat="1" ht="30" customHeight="1" x14ac:dyDescent="0.2">
      <c r="A8" s="42"/>
      <c r="B8" s="15">
        <v>4</v>
      </c>
      <c r="C8" s="46" t="s">
        <v>17</v>
      </c>
      <c r="D8" s="14" t="str">
        <f>IF(ISBLANK(C8),"← الرجاء تحديد قيمة من القائمة المنسدلة",IF(COUNTIF($C$5:C8,C8)&gt;1,"لقد قمت بتحديد "&amp;C8&amp;" مرتين.",""))</f>
        <v/>
      </c>
    </row>
    <row r="9" spans="1:8" s="44" customFormat="1" ht="30" customHeight="1" thickBot="1" x14ac:dyDescent="0.25">
      <c r="A9" s="42"/>
      <c r="B9" s="16">
        <v>5</v>
      </c>
      <c r="C9" s="47" t="s">
        <v>16</v>
      </c>
      <c r="D9" s="14" t="str">
        <f>IF(ISBLANK(C9),"← الرجاء تحديد قيمة من القائمة المنسدلة",IF(COUNTIF($C$5:C9,C9)&gt;1,"لقد قمت بتحديد "&amp;C9&amp;" مرتين.",""))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حدد &quot;المقياس الرئيسي&quot; من القائمة. حدد &quot;إلغاء الأمر&quot;، واضغط على مفتاحي ALT+سهم لأسفل لإظهار الخيارات، ثم اضغط على مفتاح السهم لأسفل ومفتاح الإدخال ENTER لإجراء تحديد" prompt="حدد &quot;المقاييس الرئيسية&quot; في هذه الخلية، ثم اضغط على ALT+سهم لأسفل لتحديد الخيارات، ثم اضغط على السهم لأسفل ومفتاح الإدخال ENTER لإجراء تحديد" sqref="C5:C9" xr:uid="{00000000-0002-0000-0200-000000000000}">
      <formula1>إدراج_المقاييس</formula1>
    </dataValidation>
    <dataValidation allowBlank="1" showInputMessage="1" showErrorMessage="1" prompt="حدد &quot;مقاييس رئيسية&quot; لتظهر في الجزء العلوي من التقرير المالي السنوي في ورقة العمل هذه. حدد الخلية B4 للانتقال إلى ورقة عمل التقرير المالي" sqref="A1" xr:uid="{00000000-0002-0000-0200-000001000000}"/>
    <dataValidation allowBlank="1" showInputMessage="1" showErrorMessage="1" prompt="عنوان ورقة العمل هذه موجود في هذه الخلية والتلميح موجود في الخلية أدناه" sqref="B1:H2" xr:uid="{00000000-0002-0000-0200-000002000000}"/>
    <dataValidation allowBlank="1" showInputMessage="1" showErrorMessage="1" prompt="ارتباط للانتقال إلى ورقة عمل التقرير المالي. حدد المقاييس الرئيسية في الخلايا أدناه، من C5 وحتى C9" sqref="B4:D4" xr:uid="{00000000-0002-0000-0200-000003000000}"/>
  </dataValidations>
  <hyperlinks>
    <hyperlink ref="B4:C4" location="'التقرير المالي'!A1" tooltip="عرض التقرير المالي" display="  Click to view Financial Report" xr:uid="{00000000-0004-0000-0200-000000000000}"/>
    <hyperlink ref="B4:D4" location="'التقرير المالي'!A1" tooltip="حدد للانتقال إلى ورقة عمل التقرير المالي" display="  Tap to view Financial Report" xr:uid="{00000000-0004-0000-0200-000001000000}"/>
  </hyperlink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9"/>
  <sheetViews>
    <sheetView rightToLeft="1" workbookViewId="0"/>
  </sheetViews>
  <sheetFormatPr defaultRowHeight="14.25" x14ac:dyDescent="0.2"/>
  <cols>
    <col min="1" max="1" width="9.125" style="20" bestFit="1" customWidth="1"/>
    <col min="2" max="2" width="32.75" style="20" customWidth="1"/>
    <col min="3" max="7" width="10.75" style="20" customWidth="1"/>
    <col min="8" max="9" width="9.125" style="20" bestFit="1" customWidth="1"/>
    <col min="10" max="16384" width="9" style="20"/>
  </cols>
  <sheetData>
    <row r="1" spans="1:9" s="45" customFormat="1" ht="34.5" customHeight="1" x14ac:dyDescent="0.2">
      <c r="A1" s="17" t="s">
        <v>31</v>
      </c>
      <c r="B1" s="42"/>
      <c r="C1" s="42"/>
      <c r="D1" s="42"/>
      <c r="E1" s="42"/>
      <c r="F1" s="42"/>
      <c r="G1" s="42"/>
      <c r="H1" s="42"/>
      <c r="I1" s="42"/>
    </row>
    <row r="2" spans="1:9" s="45" customFormat="1" x14ac:dyDescent="0.2">
      <c r="A2" s="42"/>
      <c r="B2" s="42"/>
      <c r="C2" s="42"/>
      <c r="D2" s="31" t="s">
        <v>36</v>
      </c>
      <c r="E2" s="42"/>
      <c r="F2" s="42"/>
      <c r="G2" s="42"/>
      <c r="H2" s="42"/>
      <c r="I2" s="42"/>
    </row>
    <row r="3" spans="1:9" ht="19.5" customHeight="1" x14ac:dyDescent="0.2">
      <c r="A3" s="18"/>
      <c r="B3" s="18" t="s">
        <v>32</v>
      </c>
      <c r="C3" s="48">
        <f>السنة_المحددة</f>
        <v>2018</v>
      </c>
      <c r="D3" s="18">
        <f ca="1">MATCH(C3,إدراج_السنوات,0)+1</f>
        <v>7</v>
      </c>
      <c r="E3" s="18"/>
      <c r="F3" s="18"/>
      <c r="G3" s="18"/>
      <c r="H3" s="18"/>
      <c r="I3" s="18"/>
    </row>
    <row r="4" spans="1:9" ht="19.5" customHeight="1" x14ac:dyDescent="0.2">
      <c r="A4" s="18"/>
      <c r="B4" s="18" t="s">
        <v>33</v>
      </c>
      <c r="C4" s="48">
        <f>C3-1</f>
        <v>2017</v>
      </c>
      <c r="D4" s="18">
        <f ca="1">MATCH(C4,إدراج_السنوات,0)+1</f>
        <v>6</v>
      </c>
      <c r="E4" s="18"/>
      <c r="F4" s="18"/>
      <c r="G4" s="18"/>
      <c r="H4" s="18"/>
      <c r="I4" s="18"/>
    </row>
    <row r="5" spans="1:9" ht="19.5" customHeight="1" x14ac:dyDescent="0.2">
      <c r="A5" s="18"/>
      <c r="B5" s="18"/>
      <c r="C5" s="18"/>
      <c r="D5" s="18"/>
      <c r="E5" s="18"/>
      <c r="F5" s="18"/>
      <c r="G5" s="18"/>
      <c r="H5" s="18"/>
      <c r="I5" s="18"/>
    </row>
    <row r="6" spans="1:9" ht="19.5" customHeight="1" thickBot="1" x14ac:dyDescent="0.25">
      <c r="A6" s="18"/>
      <c r="B6" s="18" t="s">
        <v>34</v>
      </c>
      <c r="C6" s="49">
        <f ca="1">MATCH(C7,إدراج_السنوات,0)+1</f>
        <v>3</v>
      </c>
      <c r="D6" s="49">
        <f ca="1">MATCH(D7,إدراج_السنوات,0)+1</f>
        <v>4</v>
      </c>
      <c r="E6" s="49">
        <f ca="1">MATCH(E7,إدراج_السنوات,0)+1</f>
        <v>5</v>
      </c>
      <c r="F6" s="49">
        <f ca="1">MATCH(F7,إدراج_السنوات,0)+1</f>
        <v>6</v>
      </c>
      <c r="G6" s="49">
        <f ca="1">MATCH(G7,إدراج_السنوات,0)+1</f>
        <v>7</v>
      </c>
      <c r="H6" s="18"/>
      <c r="I6" s="18">
        <f ca="1">COUNT(C6:G6)</f>
        <v>5</v>
      </c>
    </row>
    <row r="7" spans="1:9" ht="18.75" thickBot="1" x14ac:dyDescent="0.3">
      <c r="A7" s="18"/>
      <c r="B7" s="50" t="s">
        <v>2</v>
      </c>
      <c r="C7" s="51">
        <f>D7-1</f>
        <v>2014</v>
      </c>
      <c r="D7" s="51">
        <f>E7-1</f>
        <v>2015</v>
      </c>
      <c r="E7" s="51">
        <f>F7-1</f>
        <v>2016</v>
      </c>
      <c r="F7" s="51">
        <f>G7-1</f>
        <v>2017</v>
      </c>
      <c r="G7" s="51">
        <f>C3</f>
        <v>2018</v>
      </c>
      <c r="H7" s="50"/>
      <c r="I7" s="18"/>
    </row>
    <row r="8" spans="1:9" ht="19.5" customHeight="1" x14ac:dyDescent="0.2">
      <c r="A8" s="18">
        <f>MATCH(B8,'إدخال البيانات المالية'!$B$6:$B$30,0)</f>
        <v>1</v>
      </c>
      <c r="B8" s="18" t="str">
        <f>IF('إعدادات المقاييس الرئيسية'!C5="","",'إعدادات المقاييس الرئيسية'!C5)</f>
        <v>الإيرادات</v>
      </c>
      <c r="C8" s="18">
        <f ca="1">IFERROR(INDEX('إدخال البيانات المالية'!$B$6:$I$30,$A8,C$6),NA())</f>
        <v>134137.45000000001</v>
      </c>
      <c r="D8" s="18">
        <f ca="1">IFERROR(INDEX('إدخال البيانات المالية'!$B$6:$I$30,$A8,D$6),NA())</f>
        <v>142728.38</v>
      </c>
      <c r="E8" s="18">
        <f ca="1">IFERROR(INDEX('إدخال البيانات المالية'!$B$6:$I$30,$A8,E$6),NA())</f>
        <v>150687.46</v>
      </c>
      <c r="F8" s="18">
        <f ca="1">IFERROR(INDEX('إدخال البيانات المالية'!$B$6:$I$30,$A8,F$6),NA())</f>
        <v>165044.56</v>
      </c>
      <c r="G8" s="18">
        <f ca="1">IFERROR(INDEX('إدخال البيانات المالية'!$B$6:$I$30,$A8,G$6),NA())</f>
        <v>180026.63</v>
      </c>
      <c r="H8" s="61">
        <f ca="1">IFERROR(G8/F8-1,"")</f>
        <v>9.0775909245357722E-2</v>
      </c>
      <c r="I8" s="18"/>
    </row>
    <row r="9" spans="1:9" ht="19.5" customHeight="1" x14ac:dyDescent="0.2">
      <c r="A9" s="18">
        <f>MATCH(B9,'إدخال البيانات المالية'!$B$6:$B$30,0)</f>
        <v>6</v>
      </c>
      <c r="B9" s="18" t="str">
        <f>IF('إعدادات المقاييس الرئيسية'!C6="","",'إعدادات المقاييس الرئيسية'!C6)</f>
        <v>الربح الصافي</v>
      </c>
      <c r="C9" s="18">
        <f ca="1">IFERROR(INDEX('إدخال البيانات المالية'!$B$6:$I$30,$A9,C$6),NA())</f>
        <v>54761.074999999997</v>
      </c>
      <c r="D9" s="18">
        <f ca="1">IFERROR(INDEX('إدخال البيانات المالية'!$B$6:$I$30,$A9,D$6),NA())</f>
        <v>55860.81</v>
      </c>
      <c r="E9" s="18">
        <f ca="1">IFERROR(INDEX('إدخال البيانات المالية'!$B$6:$I$30,$A9,E$6),NA())</f>
        <v>59747.95</v>
      </c>
      <c r="F9" s="18">
        <f ca="1">IFERROR(INDEX('إدخال البيانات المالية'!$B$6:$I$30,$A9,F$6),NA())</f>
        <v>61483.59</v>
      </c>
      <c r="G9" s="18">
        <f ca="1">IFERROR(INDEX('إدخال البيانات المالية'!$B$6:$I$30,$A9,G$6),NA())</f>
        <v>66272.100000000006</v>
      </c>
      <c r="H9" s="61">
        <f t="shared" ref="H9:H12" ca="1" si="0">IFERROR(G9/F9-1,"")</f>
        <v>7.7882732612067906E-2</v>
      </c>
      <c r="I9" s="18"/>
    </row>
    <row r="10" spans="1:9" ht="19.5" customHeight="1" x14ac:dyDescent="0.2">
      <c r="A10" s="18">
        <f>MATCH(B10,'إدخال البيانات المالية'!$B$6:$B$30,0)</f>
        <v>5</v>
      </c>
      <c r="B10" s="18" t="str">
        <f>IF('إعدادات المقاييس الرئيسية'!C7="","",'إعدادات المقاييس الرئيسية'!C7)</f>
        <v>الفائدة</v>
      </c>
      <c r="C10" s="18">
        <f ca="1">IFERROR(INDEX('إدخال البيانات المالية'!$B$6:$I$30,$A10,C$6),NA())</f>
        <v>2745.82</v>
      </c>
      <c r="D10" s="18">
        <f ca="1">IFERROR(INDEX('إدخال البيانات المالية'!$B$6:$I$30,$A10,D$6),NA())</f>
        <v>2893.11</v>
      </c>
      <c r="E10" s="18">
        <f ca="1">IFERROR(INDEX('إدخال البيانات المالية'!$B$6:$I$30,$A10,E$6),NA())</f>
        <v>3136.12</v>
      </c>
      <c r="F10" s="18">
        <f ca="1">IFERROR(INDEX('إدخال البيانات المالية'!$B$6:$I$30,$A10,F$6),NA())</f>
        <v>3148.53</v>
      </c>
      <c r="G10" s="18">
        <f ca="1">IFERROR(INDEX('إدخال البيانات المالية'!$B$6:$I$30,$A10,G$6),NA())</f>
        <v>3338.3</v>
      </c>
      <c r="H10" s="61">
        <f t="shared" ca="1" si="0"/>
        <v>6.0272571644545136E-2</v>
      </c>
      <c r="I10" s="18"/>
    </row>
    <row r="11" spans="1:9" ht="19.5" customHeight="1" x14ac:dyDescent="0.2">
      <c r="A11" s="18">
        <f>MATCH(B11,'إدخال البيانات المالية'!$B$6:$B$30,0)</f>
        <v>4</v>
      </c>
      <c r="B11" s="18" t="str">
        <f>IF('إعدادات المقاييس الرئيسية'!C8="","",'إعدادات المقاييس الرئيسية'!C8)</f>
        <v>الإهلاك</v>
      </c>
      <c r="C11" s="18">
        <f ca="1">IFERROR(INDEX('إدخال البيانات المالية'!$B$6:$I$30,$A11,C$6),NA())</f>
        <v>4517.7700000000004</v>
      </c>
      <c r="D11" s="18">
        <f ca="1">IFERROR(INDEX('إدخال البيانات المالية'!$B$6:$I$30,$A11,D$6),NA())</f>
        <v>4656.92</v>
      </c>
      <c r="E11" s="18">
        <f ca="1">IFERROR(INDEX('إدخال البيانات المالية'!$B$6:$I$30,$A11,E$6),NA())</f>
        <v>4974.21</v>
      </c>
      <c r="F11" s="18">
        <f ca="1">IFERROR(INDEX('إدخال البيانات المالية'!$B$6:$I$30,$A11,F$6),NA())</f>
        <v>5024.1099999999997</v>
      </c>
      <c r="G11" s="18">
        <f ca="1">IFERROR(INDEX('إدخال البيانات المالية'!$B$6:$I$30,$A11,G$6),NA())</f>
        <v>5068.42</v>
      </c>
      <c r="H11" s="61">
        <f t="shared" ca="1" si="0"/>
        <v>8.8194725035877219E-3</v>
      </c>
      <c r="I11" s="18"/>
    </row>
    <row r="12" spans="1:9" ht="19.5" customHeight="1" x14ac:dyDescent="0.2">
      <c r="A12" s="18">
        <f>MATCH(B12,'إدخال البيانات المالية'!$B$6:$B$30,0)</f>
        <v>3</v>
      </c>
      <c r="B12" s="18" t="str">
        <f>IF('إعدادات المقاييس الرئيسية'!C9="","",'إعدادات المقاييس الرئيسية'!C9)</f>
        <v>الأرباح التشغيلية</v>
      </c>
      <c r="C12" s="18">
        <f ca="1">IFERROR(INDEX('إدخال البيانات المالية'!$B$6:$I$30,$A12,C$6),NA())</f>
        <v>64207.3</v>
      </c>
      <c r="D12" s="18">
        <f ca="1">IFERROR(INDEX('إدخال البيانات المالية'!$B$6:$I$30,$A12,D$6),NA())</f>
        <v>68857.69</v>
      </c>
      <c r="E12" s="18">
        <f ca="1">IFERROR(INDEX('إدخال البيانات المالية'!$B$6:$I$30,$A12,E$6),NA())</f>
        <v>75643.25</v>
      </c>
      <c r="F12" s="18">
        <f ca="1">IFERROR(INDEX('إدخال البيانات المالية'!$B$6:$I$30,$A12,F$6),NA())</f>
        <v>76755.259999999995</v>
      </c>
      <c r="G12" s="18">
        <f ca="1">IFERROR(INDEX('إدخال البيانات المالية'!$B$6:$I$30,$A12,G$6),NA())</f>
        <v>77317.83</v>
      </c>
      <c r="H12" s="61">
        <f t="shared" ca="1" si="0"/>
        <v>7.3293999655530406E-3</v>
      </c>
      <c r="I12" s="18"/>
    </row>
    <row r="13" spans="1:9" ht="15" thickBot="1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9" ht="18.75" thickBot="1" x14ac:dyDescent="0.25">
      <c r="A14" s="18"/>
      <c r="B14" s="50" t="s">
        <v>35</v>
      </c>
      <c r="C14" s="50"/>
      <c r="D14" s="50"/>
      <c r="E14" s="50"/>
      <c r="F14" s="50"/>
      <c r="G14" s="50"/>
      <c r="H14" s="50"/>
      <c r="I14" s="18"/>
    </row>
    <row r="15" spans="1:9" ht="19.5" customHeight="1" x14ac:dyDescent="0.2">
      <c r="A15" s="18">
        <f>ROWS($B$15:B15)</f>
        <v>1</v>
      </c>
      <c r="B15" s="18" t="str">
        <f>IF('إدخال البيانات المالية'!B6=0,"",'إدخال البيانات المالية'!B6)</f>
        <v>الإيرادات</v>
      </c>
      <c r="C15" s="60">
        <f ca="1">IF(B15="",NA(),IFERROR(INDEX('إدخال البيانات المالية'!$B$6:$I$30,$A15,C$6),NA()))</f>
        <v>134137.45000000001</v>
      </c>
      <c r="D15" s="60">
        <f ca="1">IF(B15="",NA(),IFERROR(INDEX('إدخال البيانات المالية'!$B$6:$I$30,$A15,D$6),NA()))</f>
        <v>142728.38</v>
      </c>
      <c r="E15" s="60">
        <f ca="1">IF(B15="",NA(),IFERROR(INDEX('إدخال البيانات المالية'!$B$6:$I$30,$A15,E$6),NA()))</f>
        <v>150687.46</v>
      </c>
      <c r="F15" s="60">
        <f ca="1">IF(B15="",NA(),IFERROR(INDEX('إدخال البيانات المالية'!$B$6:$I$30,$A15,F$6),NA()))</f>
        <v>165044.56</v>
      </c>
      <c r="G15" s="60">
        <f ca="1">IF(B15="",NA(),IFERROR(INDEX('إدخال البيانات المالية'!$B$6:$I$30,$A15,G$6),NA()))</f>
        <v>180026.63</v>
      </c>
      <c r="H15" s="18"/>
      <c r="I15" s="18"/>
    </row>
    <row r="16" spans="1:9" ht="19.5" customHeight="1" x14ac:dyDescent="0.2">
      <c r="A16" s="18">
        <f>ROWS($B$15:B16)</f>
        <v>2</v>
      </c>
      <c r="B16" s="18" t="str">
        <f>IF('إدخال البيانات المالية'!B7=0,"",'إدخال البيانات المالية'!B7)</f>
        <v>النفقات التشغيلية</v>
      </c>
      <c r="C16" s="60">
        <f ca="1">IF(B16="",NA(),IFERROR(INDEX('إدخال البيانات المالية'!$B$6:$I$30,$A16,C$6),NA()))</f>
        <v>70962.31</v>
      </c>
      <c r="D16" s="60">
        <f ca="1">IF(B16="",NA(),IFERROR(INDEX('إدخال البيانات المالية'!$B$6:$I$30,$A16,D$6),NA()))</f>
        <v>75924.86</v>
      </c>
      <c r="E16" s="60">
        <f ca="1">IF(B16="",NA(),IFERROR(INDEX('إدخال البيانات المالية'!$B$6:$I$30,$A16,E$6),NA()))</f>
        <v>78901.27</v>
      </c>
      <c r="F16" s="60">
        <f ca="1">IF(B16="",NA(),IFERROR(INDEX('إدخال البيانات المالية'!$B$6:$I$30,$A16,F$6),NA()))</f>
        <v>81674.37</v>
      </c>
      <c r="G16" s="60">
        <f ca="1">IF(B16="",NA(),IFERROR(INDEX('إدخال البيانات المالية'!$B$6:$I$30,$A16,G$6),NA()))</f>
        <v>80883.33</v>
      </c>
      <c r="H16" s="18"/>
      <c r="I16" s="18"/>
    </row>
    <row r="17" spans="1:9" ht="19.5" customHeight="1" x14ac:dyDescent="0.2">
      <c r="A17" s="18">
        <f>ROWS($B$15:B17)</f>
        <v>3</v>
      </c>
      <c r="B17" s="18" t="str">
        <f>IF('إدخال البيانات المالية'!B8=0,"",'إدخال البيانات المالية'!B8)</f>
        <v>الأرباح التشغيلية</v>
      </c>
      <c r="C17" s="60">
        <f ca="1">IF(B17="",NA(),IFERROR(INDEX('إدخال البيانات المالية'!$B$6:$I$30,$A17,C$6),NA()))</f>
        <v>64207.3</v>
      </c>
      <c r="D17" s="60">
        <f ca="1">IF(B17="",NA(),IFERROR(INDEX('إدخال البيانات المالية'!$B$6:$I$30,$A17,D$6),NA()))</f>
        <v>68857.69</v>
      </c>
      <c r="E17" s="60">
        <f ca="1">IF(B17="",NA(),IFERROR(INDEX('إدخال البيانات المالية'!$B$6:$I$30,$A17,E$6),NA()))</f>
        <v>75643.25</v>
      </c>
      <c r="F17" s="60">
        <f ca="1">IF(B17="",NA(),IFERROR(INDEX('إدخال البيانات المالية'!$B$6:$I$30,$A17,F$6),NA()))</f>
        <v>76755.259999999995</v>
      </c>
      <c r="G17" s="60">
        <f ca="1">IF(B17="",NA(),IFERROR(INDEX('إدخال البيانات المالية'!$B$6:$I$30,$A17,G$6),NA()))</f>
        <v>77317.83</v>
      </c>
      <c r="H17" s="18"/>
      <c r="I17" s="18"/>
    </row>
    <row r="18" spans="1:9" ht="19.5" customHeight="1" x14ac:dyDescent="0.2">
      <c r="A18" s="18">
        <f>ROWS($B$15:B18)</f>
        <v>4</v>
      </c>
      <c r="B18" s="18" t="str">
        <f>IF('إدخال البيانات المالية'!B9=0,"",'إدخال البيانات المالية'!B9)</f>
        <v>الإهلاك</v>
      </c>
      <c r="C18" s="60">
        <f ca="1">IF(B18="",NA(),IFERROR(INDEX('إدخال البيانات المالية'!$B$6:$I$30,$A18,C$6),NA()))</f>
        <v>4517.7700000000004</v>
      </c>
      <c r="D18" s="60">
        <f ca="1">IF(B18="",NA(),IFERROR(INDEX('إدخال البيانات المالية'!$B$6:$I$30,$A18,D$6),NA()))</f>
        <v>4656.92</v>
      </c>
      <c r="E18" s="60">
        <f ca="1">IF(B18="",NA(),IFERROR(INDEX('إدخال البيانات المالية'!$B$6:$I$30,$A18,E$6),NA()))</f>
        <v>4974.21</v>
      </c>
      <c r="F18" s="60">
        <f ca="1">IF(B18="",NA(),IFERROR(INDEX('إدخال البيانات المالية'!$B$6:$I$30,$A18,F$6),NA()))</f>
        <v>5024.1099999999997</v>
      </c>
      <c r="G18" s="60">
        <f ca="1">IF(B18="",NA(),IFERROR(INDEX('إدخال البيانات المالية'!$B$6:$I$30,$A18,G$6),NA()))</f>
        <v>5068.42</v>
      </c>
      <c r="H18" s="18"/>
      <c r="I18" s="18"/>
    </row>
    <row r="19" spans="1:9" ht="19.5" customHeight="1" x14ac:dyDescent="0.2">
      <c r="A19" s="18">
        <f>ROWS($B$15:B19)</f>
        <v>5</v>
      </c>
      <c r="B19" s="18" t="str">
        <f>IF('إدخال البيانات المالية'!B10=0,"",'إدخال البيانات المالية'!B10)</f>
        <v>الفائدة</v>
      </c>
      <c r="C19" s="60">
        <f ca="1">IF(B19="",NA(),IFERROR(INDEX('إدخال البيانات المالية'!$B$6:$I$30,$A19,C$6),NA()))</f>
        <v>2745.82</v>
      </c>
      <c r="D19" s="60">
        <f ca="1">IF(B19="",NA(),IFERROR(INDEX('إدخال البيانات المالية'!$B$6:$I$30,$A19,D$6),NA()))</f>
        <v>2893.11</v>
      </c>
      <c r="E19" s="60">
        <f ca="1">IF(B19="",NA(),IFERROR(INDEX('إدخال البيانات المالية'!$B$6:$I$30,$A19,E$6),NA()))</f>
        <v>3136.12</v>
      </c>
      <c r="F19" s="60">
        <f ca="1">IF(B19="",NA(),IFERROR(INDEX('إدخال البيانات المالية'!$B$6:$I$30,$A19,F$6),NA()))</f>
        <v>3148.53</v>
      </c>
      <c r="G19" s="60">
        <f ca="1">IF(B19="",NA(),IFERROR(INDEX('إدخال البيانات المالية'!$B$6:$I$30,$A19,G$6),NA()))</f>
        <v>3338.3</v>
      </c>
      <c r="H19" s="18"/>
      <c r="I19" s="18"/>
    </row>
    <row r="20" spans="1:9" ht="19.5" customHeight="1" x14ac:dyDescent="0.2">
      <c r="A20" s="18">
        <f>ROWS($B$15:B20)</f>
        <v>6</v>
      </c>
      <c r="B20" s="18" t="str">
        <f>IF('إدخال البيانات المالية'!B11=0,"",'إدخال البيانات المالية'!B11)</f>
        <v>الربح الصافي</v>
      </c>
      <c r="C20" s="60">
        <f ca="1">IF(B20="",NA(),IFERROR(INDEX('إدخال البيانات المالية'!$B$6:$I$30,$A20,C$6),NA()))</f>
        <v>54761.074999999997</v>
      </c>
      <c r="D20" s="60">
        <f ca="1">IF(B20="",NA(),IFERROR(INDEX('إدخال البيانات المالية'!$B$6:$I$30,$A20,D$6),NA()))</f>
        <v>55860.81</v>
      </c>
      <c r="E20" s="60">
        <f ca="1">IF(B20="",NA(),IFERROR(INDEX('إدخال البيانات المالية'!$B$6:$I$30,$A20,E$6),NA()))</f>
        <v>59747.95</v>
      </c>
      <c r="F20" s="60">
        <f ca="1">IF(B20="",NA(),IFERROR(INDEX('إدخال البيانات المالية'!$B$6:$I$30,$A20,F$6),NA()))</f>
        <v>61483.59</v>
      </c>
      <c r="G20" s="60">
        <f ca="1">IF(B20="",NA(),IFERROR(INDEX('إدخال البيانات المالية'!$B$6:$I$30,$A20,G$6),NA()))</f>
        <v>66272.100000000006</v>
      </c>
      <c r="H20" s="18"/>
      <c r="I20" s="18"/>
    </row>
    <row r="21" spans="1:9" ht="19.5" customHeight="1" x14ac:dyDescent="0.2">
      <c r="A21" s="18">
        <f>ROWS($B$15:B21)</f>
        <v>7</v>
      </c>
      <c r="B21" s="18" t="str">
        <f>IF('إدخال البيانات المالية'!B12=0,"",'إدخال البيانات المالية'!B12)</f>
        <v>الضريبة</v>
      </c>
      <c r="C21" s="60">
        <f ca="1">IF(B21="",NA(),IFERROR(INDEX('إدخال البيانات المالية'!$B$6:$I$30,$A21,C$6),NA()))</f>
        <v>23920.54</v>
      </c>
      <c r="D21" s="60">
        <f ca="1">IF(B21="",NA(),IFERROR(INDEX('إدخال البيانات المالية'!$B$6:$I$30,$A21,D$6),NA()))</f>
        <v>25576.74</v>
      </c>
      <c r="E21" s="60">
        <f ca="1">IF(B21="",NA(),IFERROR(INDEX('إدخال البيانات المالية'!$B$6:$I$30,$A21,E$6),NA()))</f>
        <v>27498.86</v>
      </c>
      <c r="F21" s="60">
        <f ca="1">IF(B21="",NA(),IFERROR(INDEX('إدخال البيانات المالية'!$B$6:$I$30,$A21,F$6),NA()))</f>
        <v>28335.67</v>
      </c>
      <c r="G21" s="60">
        <f ca="1">IF(B21="",NA(),IFERROR(INDEX('إدخال البيانات المالية'!$B$6:$I$30,$A21,G$6),NA()))</f>
        <v>29424.53</v>
      </c>
      <c r="H21" s="18"/>
      <c r="I21" s="18"/>
    </row>
    <row r="22" spans="1:9" ht="19.5" customHeight="1" x14ac:dyDescent="0.2">
      <c r="A22" s="18">
        <f>ROWS($B$15:B22)</f>
        <v>8</v>
      </c>
      <c r="B22" s="18" t="str">
        <f>IF('إدخال البيانات المالية'!B13=0,"",'إدخال البيانات المالية'!B13)</f>
        <v>الأرباح بعد خصم الضريبة</v>
      </c>
      <c r="C22" s="60">
        <f ca="1">IF(B22="",NA(),IFERROR(INDEX('إدخال البيانات المالية'!$B$6:$I$30,$A22,C$6),NA()))</f>
        <v>34943.49</v>
      </c>
      <c r="D22" s="60">
        <f ca="1">IF(B22="",NA(),IFERROR(INDEX('إدخال البيانات المالية'!$B$6:$I$30,$A22,D$6),NA()))</f>
        <v>38418.53</v>
      </c>
      <c r="E22" s="60">
        <f ca="1">IF(B22="",NA(),IFERROR(INDEX('إدخال البيانات المالية'!$B$6:$I$30,$A22,E$6),NA()))</f>
        <v>39895.050000000003</v>
      </c>
      <c r="F22" s="60">
        <f ca="1">IF(B22="",NA(),IFERROR(INDEX('إدخال البيانات المالية'!$B$6:$I$30,$A22,F$6),NA()))</f>
        <v>40607.730000000003</v>
      </c>
      <c r="G22" s="60">
        <f ca="1">IF(B22="",NA(),IFERROR(INDEX('إدخال البيانات المالية'!$B$6:$I$30,$A22,G$6),NA()))</f>
        <v>42438.2</v>
      </c>
      <c r="H22" s="18"/>
      <c r="I22" s="18"/>
    </row>
    <row r="23" spans="1:9" ht="19.5" customHeight="1" x14ac:dyDescent="0.2">
      <c r="A23" s="18">
        <f>ROWS($B$15:B23)</f>
        <v>9</v>
      </c>
      <c r="B23" s="18" t="str">
        <f>IF('إدخال البيانات المالية'!B14=0,"",'إدخال البيانات المالية'!B14)</f>
        <v>المقياس 1</v>
      </c>
      <c r="C23" s="60">
        <f ca="1">IF(B23="",NA(),IFERROR(INDEX('إدخال البيانات المالية'!$B$6:$I$30,$A23,C$6),NA()))</f>
        <v>12.81</v>
      </c>
      <c r="D23" s="60">
        <f ca="1">IF(B23="",NA(),IFERROR(INDEX('إدخال البيانات المالية'!$B$6:$I$30,$A23,D$6),NA()))</f>
        <v>13.78</v>
      </c>
      <c r="E23" s="60">
        <f ca="1">IF(B23="",NA(),IFERROR(INDEX('إدخال البيانات المالية'!$B$6:$I$30,$A23,E$6),NA()))</f>
        <v>14.29</v>
      </c>
      <c r="F23" s="60">
        <f ca="1">IF(B23="",NA(),IFERROR(INDEX('إدخال البيانات المالية'!$B$6:$I$30,$A23,F$6),NA()))</f>
        <v>15.57</v>
      </c>
      <c r="G23" s="60">
        <f ca="1">IF(B23="",NA(),IFERROR(INDEX('إدخال البيانات المالية'!$B$6:$I$30,$A23,G$6),NA()))</f>
        <v>16.78</v>
      </c>
      <c r="H23" s="18"/>
      <c r="I23" s="18"/>
    </row>
    <row r="24" spans="1:9" ht="19.5" customHeight="1" x14ac:dyDescent="0.2">
      <c r="A24" s="18">
        <f>ROWS($B$15:B24)</f>
        <v>10</v>
      </c>
      <c r="B24" s="18" t="str">
        <f>IF('إدخال البيانات المالية'!B15=0,"",'إدخال البيانات المالية'!B15)</f>
        <v>المقياس 2</v>
      </c>
      <c r="C24" s="60">
        <f ca="1">IF(B24="",NA(),IFERROR(INDEX('إدخال البيانات المالية'!$B$6:$I$30,$A24,C$6),NA()))</f>
        <v>18.59</v>
      </c>
      <c r="D24" s="60">
        <f ca="1">IF(B24="",NA(),IFERROR(INDEX('إدخال البيانات المالية'!$B$6:$I$30,$A24,D$6),NA()))</f>
        <v>19.22</v>
      </c>
      <c r="E24" s="60">
        <f ca="1">IF(B24="",NA(),IFERROR(INDEX('إدخال البيانات المالية'!$B$6:$I$30,$A24,E$6),NA()))</f>
        <v>20.170000000000002</v>
      </c>
      <c r="F24" s="60">
        <f ca="1">IF(B24="",NA(),IFERROR(INDEX('إدخال البيانات المالية'!$B$6:$I$30,$A24,F$6),NA()))</f>
        <v>20.48</v>
      </c>
      <c r="G24" s="60">
        <f ca="1">IF(B24="",NA(),IFERROR(INDEX('إدخال البيانات المالية'!$B$6:$I$30,$A24,G$6),NA()))</f>
        <v>21.84</v>
      </c>
      <c r="H24" s="18"/>
      <c r="I24" s="18"/>
    </row>
    <row r="25" spans="1:9" ht="19.5" customHeight="1" x14ac:dyDescent="0.2">
      <c r="A25" s="18">
        <f>ROWS($B$15:B25)</f>
        <v>11</v>
      </c>
      <c r="B25" s="18" t="str">
        <f>IF('إدخال البيانات المالية'!B16=0,"",'إدخال البيانات المالية'!B16)</f>
        <v>المقياس 3</v>
      </c>
      <c r="C25" s="60">
        <f ca="1">IF(B25="",NA(),IFERROR(INDEX('إدخال البيانات المالية'!$B$6:$I$30,$A25,C$6),NA()))</f>
        <v>20.55</v>
      </c>
      <c r="D25" s="60">
        <f ca="1">IF(B25="",NA(),IFERROR(INDEX('إدخال البيانات المالية'!$B$6:$I$30,$A25,D$6),NA()))</f>
        <v>21.87</v>
      </c>
      <c r="E25" s="60">
        <f ca="1">IF(B25="",NA(),IFERROR(INDEX('إدخال البيانات المالية'!$B$6:$I$30,$A25,E$6),NA()))</f>
        <v>23.19</v>
      </c>
      <c r="F25" s="60">
        <f ca="1">IF(B25="",NA(),IFERROR(INDEX('إدخال البيانات المالية'!$B$6:$I$30,$A25,F$6),NA()))</f>
        <v>24.67</v>
      </c>
      <c r="G25" s="60">
        <f ca="1">IF(B25="",NA(),IFERROR(INDEX('إدخال البيانات المالية'!$B$6:$I$30,$A25,G$6),NA()))</f>
        <v>26.39</v>
      </c>
      <c r="H25" s="18"/>
      <c r="I25" s="18"/>
    </row>
    <row r="26" spans="1:9" ht="19.5" customHeight="1" x14ac:dyDescent="0.2">
      <c r="A26" s="18">
        <f>ROWS($B$15:B26)</f>
        <v>12</v>
      </c>
      <c r="B26" s="18" t="str">
        <f>IF('إدخال البيانات المالية'!B17=0,"",'إدخال البيانات المالية'!B17)</f>
        <v>المقياس 4</v>
      </c>
      <c r="C26" s="60">
        <f ca="1">IF(B26="",NA(),IFERROR(INDEX('إدخال البيانات المالية'!$B$6:$I$30,$A26,C$6),NA()))</f>
        <v>12.21</v>
      </c>
      <c r="D26" s="60">
        <f ca="1">IF(B26="",NA(),IFERROR(INDEX('إدخال البيانات المالية'!$B$6:$I$30,$A26,D$6),NA()))</f>
        <v>12.59</v>
      </c>
      <c r="E26" s="60">
        <f ca="1">IF(B26="",NA(),IFERROR(INDEX('إدخال البيانات المالية'!$B$6:$I$30,$A26,E$6),NA()))</f>
        <v>13.7</v>
      </c>
      <c r="F26" s="60">
        <f ca="1">IF(B26="",NA(),IFERROR(INDEX('إدخال البيانات المالية'!$B$6:$I$30,$A26,F$6),NA()))</f>
        <v>13.76</v>
      </c>
      <c r="G26" s="60">
        <f ca="1">IF(B26="",NA(),IFERROR(INDEX('إدخال البيانات المالية'!$B$6:$I$30,$A26,G$6),NA()))</f>
        <v>14.59</v>
      </c>
      <c r="H26" s="18"/>
      <c r="I26" s="18"/>
    </row>
    <row r="27" spans="1:9" ht="19.5" customHeight="1" x14ac:dyDescent="0.2">
      <c r="A27" s="18">
        <f>ROWS($B$15:B27)</f>
        <v>13</v>
      </c>
      <c r="B27" s="18" t="str">
        <f>IF('إدخال البيانات المالية'!B18=0,"",'إدخال البيانات المالية'!B18)</f>
        <v>المقياس 5</v>
      </c>
      <c r="C27" s="60">
        <f ca="1">IF(B27="",NA(),IFERROR(INDEX('إدخال البيانات المالية'!$B$6:$I$30,$A27,C$6),NA()))</f>
        <v>0.79</v>
      </c>
      <c r="D27" s="60">
        <f ca="1">IF(B27="",NA(),IFERROR(INDEX('إدخال البيانات المالية'!$B$6:$I$30,$A27,D$6),NA()))</f>
        <v>0.85</v>
      </c>
      <c r="E27" s="60">
        <f ca="1">IF(B27="",NA(),IFERROR(INDEX('إدخال البيانات المالية'!$B$6:$I$30,$A27,E$6),NA()))</f>
        <v>0.89</v>
      </c>
      <c r="F27" s="60">
        <f ca="1">IF(B27="",NA(),IFERROR(INDEX('إدخال البيانات المالية'!$B$6:$I$30,$A27,F$6),NA()))</f>
        <v>0.91</v>
      </c>
      <c r="G27" s="60">
        <f ca="1">IF(B27="",NA(),IFERROR(INDEX('إدخال البيانات المالية'!$B$6:$I$30,$A27,G$6),NA()))</f>
        <v>1</v>
      </c>
      <c r="H27" s="18"/>
      <c r="I27" s="18"/>
    </row>
    <row r="28" spans="1:9" ht="19.5" customHeight="1" x14ac:dyDescent="0.2">
      <c r="A28" s="18">
        <f>ROWS($B$15:B28)</f>
        <v>14</v>
      </c>
      <c r="B28" s="18" t="str">
        <f>IF('إدخال البيانات المالية'!B19=0,"",'إدخال البيانات المالية'!B19)</f>
        <v>المقياس 6</v>
      </c>
      <c r="C28" s="60">
        <f ca="1">IF(B28="",NA(),IFERROR(INDEX('إدخال البيانات المالية'!$B$6:$I$30,$A28,C$6),NA()))</f>
        <v>0.25</v>
      </c>
      <c r="D28" s="60">
        <f ca="1">IF(B28="",NA(),IFERROR(INDEX('إدخال البيانات المالية'!$B$6:$I$30,$A28,D$6),NA()))</f>
        <v>0.27</v>
      </c>
      <c r="E28" s="60">
        <f ca="1">IF(B28="",NA(),IFERROR(INDEX('إدخال البيانات المالية'!$B$6:$I$30,$A28,E$6),NA()))</f>
        <v>0.28000000000000003</v>
      </c>
      <c r="F28" s="60">
        <f ca="1">IF(B28="",NA(),IFERROR(INDEX('إدخال البيانات المالية'!$B$6:$I$30,$A28,F$6),NA()))</f>
        <v>0.28999999999999998</v>
      </c>
      <c r="G28" s="60">
        <f ca="1">IF(B28="",NA(),IFERROR(INDEX('إدخال البيانات المالية'!$B$6:$I$30,$A28,G$6),NA()))</f>
        <v>0.3</v>
      </c>
      <c r="H28" s="18"/>
      <c r="I28" s="18"/>
    </row>
    <row r="29" spans="1:9" ht="19.5" customHeight="1" x14ac:dyDescent="0.2">
      <c r="A29" s="18">
        <f>ROWS($B$15:B29)</f>
        <v>15</v>
      </c>
      <c r="B29" s="18" t="str">
        <f>IF('إدخال البيانات المالية'!B20=0,"",'إدخال البيانات المالية'!B20)</f>
        <v/>
      </c>
      <c r="C29" s="60" t="e">
        <f>IF(B29="",NA(),IFERROR(INDEX('إدخال البيانات المالية'!$B$6:$I$30,$A29,C$6),NA()))</f>
        <v>#N/A</v>
      </c>
      <c r="D29" s="60" t="e">
        <f>IF(B29="",NA(),IFERROR(INDEX('إدخال البيانات المالية'!$B$6:$I$30,$A29,D$6),NA()))</f>
        <v>#N/A</v>
      </c>
      <c r="E29" s="60" t="e">
        <f>IF(B29="",NA(),IFERROR(INDEX('إدخال البيانات المالية'!$B$6:$I$30,$A29,E$6),NA()))</f>
        <v>#N/A</v>
      </c>
      <c r="F29" s="60" t="e">
        <f>IF(B29="",NA(),IFERROR(INDEX('إدخال البيانات المالية'!$B$6:$I$30,$A29,F$6),NA()))</f>
        <v>#N/A</v>
      </c>
      <c r="G29" s="60" t="e">
        <f>IF(B29="",NA(),IFERROR(INDEX('إدخال البيانات المالية'!$B$6:$I$30,$A29,G$6),NA()))</f>
        <v>#N/A</v>
      </c>
      <c r="H29" s="18"/>
      <c r="I29" s="18"/>
    </row>
    <row r="30" spans="1:9" ht="19.5" customHeight="1" x14ac:dyDescent="0.2">
      <c r="A30" s="18">
        <f>ROWS($B$15:B30)</f>
        <v>16</v>
      </c>
      <c r="B30" s="18" t="str">
        <f>IF('إدخال البيانات المالية'!B21=0,"",'إدخال البيانات المالية'!B21)</f>
        <v/>
      </c>
      <c r="C30" s="60" t="e">
        <f>IF(B30="",NA(),IFERROR(INDEX('إدخال البيانات المالية'!$B$6:$I$30,$A30,C$6),NA()))</f>
        <v>#N/A</v>
      </c>
      <c r="D30" s="60" t="e">
        <f>IF(B30="",NA(),IFERROR(INDEX('إدخال البيانات المالية'!$B$6:$I$30,$A30,D$6),NA()))</f>
        <v>#N/A</v>
      </c>
      <c r="E30" s="60" t="e">
        <f>IF(B30="",NA(),IFERROR(INDEX('إدخال البيانات المالية'!$B$6:$I$30,$A30,E$6),NA()))</f>
        <v>#N/A</v>
      </c>
      <c r="F30" s="60" t="e">
        <f>IF(B30="",NA(),IFERROR(INDEX('إدخال البيانات المالية'!$B$6:$I$30,$A30,F$6),NA()))</f>
        <v>#N/A</v>
      </c>
      <c r="G30" s="60" t="e">
        <f>IF(B30="",NA(),IFERROR(INDEX('إدخال البيانات المالية'!$B$6:$I$30,$A30,G$6),NA()))</f>
        <v>#N/A</v>
      </c>
      <c r="H30" s="18"/>
      <c r="I30" s="18"/>
    </row>
    <row r="31" spans="1:9" ht="19.5" customHeight="1" x14ac:dyDescent="0.2">
      <c r="A31" s="18">
        <f>ROWS($B$15:B31)</f>
        <v>17</v>
      </c>
      <c r="B31" s="18" t="str">
        <f>IF('إدخال البيانات المالية'!B22=0,"",'إدخال البيانات المالية'!B22)</f>
        <v/>
      </c>
      <c r="C31" s="60" t="e">
        <f>IF(B31="",NA(),IFERROR(INDEX('إدخال البيانات المالية'!$B$6:$I$30,$A31,C$6),NA()))</f>
        <v>#N/A</v>
      </c>
      <c r="D31" s="60" t="e">
        <f>IF(B31="",NA(),IFERROR(INDEX('إدخال البيانات المالية'!$B$6:$I$30,$A31,D$6),NA()))</f>
        <v>#N/A</v>
      </c>
      <c r="E31" s="60" t="e">
        <f>IF(B31="",NA(),IFERROR(INDEX('إدخال البيانات المالية'!$B$6:$I$30,$A31,E$6),NA()))</f>
        <v>#N/A</v>
      </c>
      <c r="F31" s="60" t="e">
        <f>IF(B31="",NA(),IFERROR(INDEX('إدخال البيانات المالية'!$B$6:$I$30,$A31,F$6),NA()))</f>
        <v>#N/A</v>
      </c>
      <c r="G31" s="60" t="e">
        <f>IF(B31="",NA(),IFERROR(INDEX('إدخال البيانات المالية'!$B$6:$I$30,$A31,G$6),NA()))</f>
        <v>#N/A</v>
      </c>
      <c r="H31" s="18"/>
      <c r="I31" s="18"/>
    </row>
    <row r="32" spans="1:9" ht="19.5" customHeight="1" x14ac:dyDescent="0.2">
      <c r="A32" s="18">
        <f>ROWS($B$15:B32)</f>
        <v>18</v>
      </c>
      <c r="B32" s="18" t="str">
        <f>IF('إدخال البيانات المالية'!B23=0,"",'إدخال البيانات المالية'!B23)</f>
        <v/>
      </c>
      <c r="C32" s="60" t="e">
        <f>IF(B32="",NA(),IFERROR(INDEX('إدخال البيانات المالية'!$B$6:$I$30,$A32,C$6),NA()))</f>
        <v>#N/A</v>
      </c>
      <c r="D32" s="60" t="e">
        <f>IF(B32="",NA(),IFERROR(INDEX('إدخال البيانات المالية'!$B$6:$I$30,$A32,D$6),NA()))</f>
        <v>#N/A</v>
      </c>
      <c r="E32" s="60" t="e">
        <f>IF(B32="",NA(),IFERROR(INDEX('إدخال البيانات المالية'!$B$6:$I$30,$A32,E$6),NA()))</f>
        <v>#N/A</v>
      </c>
      <c r="F32" s="60" t="e">
        <f>IF(B32="",NA(),IFERROR(INDEX('إدخال البيانات المالية'!$B$6:$I$30,$A32,F$6),NA()))</f>
        <v>#N/A</v>
      </c>
      <c r="G32" s="60" t="e">
        <f>IF(B32="",NA(),IFERROR(INDEX('إدخال البيانات المالية'!$B$6:$I$30,$A32,G$6),NA()))</f>
        <v>#N/A</v>
      </c>
      <c r="H32" s="18"/>
      <c r="I32" s="18"/>
    </row>
    <row r="33" spans="1:9" ht="19.5" customHeight="1" x14ac:dyDescent="0.2">
      <c r="A33" s="18">
        <f>ROWS($B$15:B33)</f>
        <v>19</v>
      </c>
      <c r="B33" s="18" t="str">
        <f>IF('إدخال البيانات المالية'!B24=0,"",'إدخال البيانات المالية'!B24)</f>
        <v/>
      </c>
      <c r="C33" s="60" t="e">
        <f>IF(B33="",NA(),IFERROR(INDEX('إدخال البيانات المالية'!$B$6:$I$30,$A33,C$6),NA()))</f>
        <v>#N/A</v>
      </c>
      <c r="D33" s="60" t="e">
        <f>IF(B33="",NA(),IFERROR(INDEX('إدخال البيانات المالية'!$B$6:$I$30,$A33,D$6),NA()))</f>
        <v>#N/A</v>
      </c>
      <c r="E33" s="60" t="e">
        <f>IF(B33="",NA(),IFERROR(INDEX('إدخال البيانات المالية'!$B$6:$I$30,$A33,E$6),NA()))</f>
        <v>#N/A</v>
      </c>
      <c r="F33" s="60" t="e">
        <f>IF(B33="",NA(),IFERROR(INDEX('إدخال البيانات المالية'!$B$6:$I$30,$A33,F$6),NA()))</f>
        <v>#N/A</v>
      </c>
      <c r="G33" s="60" t="e">
        <f>IF(B33="",NA(),IFERROR(INDEX('إدخال البيانات المالية'!$B$6:$I$30,$A33,G$6),NA()))</f>
        <v>#N/A</v>
      </c>
      <c r="H33" s="18"/>
      <c r="I33" s="18"/>
    </row>
    <row r="34" spans="1:9" ht="19.5" customHeight="1" x14ac:dyDescent="0.2">
      <c r="A34" s="18">
        <f>ROWS($B$15:B34)</f>
        <v>20</v>
      </c>
      <c r="B34" s="18" t="str">
        <f>IF('إدخال البيانات المالية'!B25=0,"",'إدخال البيانات المالية'!B25)</f>
        <v/>
      </c>
      <c r="C34" s="60" t="e">
        <f>IF(B34="",NA(),IFERROR(INDEX('إدخال البيانات المالية'!$B$6:$I$30,$A34,C$6),NA()))</f>
        <v>#N/A</v>
      </c>
      <c r="D34" s="60" t="e">
        <f>IF(B34="",NA(),IFERROR(INDEX('إدخال البيانات المالية'!$B$6:$I$30,$A34,D$6),NA()))</f>
        <v>#N/A</v>
      </c>
      <c r="E34" s="60" t="e">
        <f>IF(B34="",NA(),IFERROR(INDEX('إدخال البيانات المالية'!$B$6:$I$30,$A34,E$6),NA()))</f>
        <v>#N/A</v>
      </c>
      <c r="F34" s="60" t="e">
        <f>IF(B34="",NA(),IFERROR(INDEX('إدخال البيانات المالية'!$B$6:$I$30,$A34,F$6),NA()))</f>
        <v>#N/A</v>
      </c>
      <c r="G34" s="60" t="e">
        <f>IF(B34="",NA(),IFERROR(INDEX('إدخال البيانات المالية'!$B$6:$I$30,$A34,G$6),NA()))</f>
        <v>#N/A</v>
      </c>
      <c r="H34" s="18"/>
      <c r="I34" s="18"/>
    </row>
    <row r="35" spans="1:9" ht="19.5" customHeight="1" x14ac:dyDescent="0.2">
      <c r="A35" s="18">
        <f>ROWS($B$15:B35)</f>
        <v>21</v>
      </c>
      <c r="B35" s="18" t="str">
        <f>IF('إدخال البيانات المالية'!B26=0,"",'إدخال البيانات المالية'!B26)</f>
        <v/>
      </c>
      <c r="C35" s="60" t="e">
        <f>IF(B35="",NA(),IFERROR(INDEX('إدخال البيانات المالية'!$B$6:$I$30,$A35,C$6),NA()))</f>
        <v>#N/A</v>
      </c>
      <c r="D35" s="60" t="e">
        <f>IF(B35="",NA(),IFERROR(INDEX('إدخال البيانات المالية'!$B$6:$I$30,$A35,D$6),NA()))</f>
        <v>#N/A</v>
      </c>
      <c r="E35" s="60" t="e">
        <f>IF(B35="",NA(),IFERROR(INDEX('إدخال البيانات المالية'!$B$6:$I$30,$A35,E$6),NA()))</f>
        <v>#N/A</v>
      </c>
      <c r="F35" s="60" t="e">
        <f>IF(B35="",NA(),IFERROR(INDEX('إدخال البيانات المالية'!$B$6:$I$30,$A35,F$6),NA()))</f>
        <v>#N/A</v>
      </c>
      <c r="G35" s="60" t="e">
        <f>IF(B35="",NA(),IFERROR(INDEX('إدخال البيانات المالية'!$B$6:$I$30,$A35,G$6),NA()))</f>
        <v>#N/A</v>
      </c>
      <c r="H35" s="18"/>
      <c r="I35" s="18"/>
    </row>
    <row r="36" spans="1:9" ht="19.5" customHeight="1" x14ac:dyDescent="0.2">
      <c r="A36" s="18">
        <f>ROWS($B$15:B36)</f>
        <v>22</v>
      </c>
      <c r="B36" s="18" t="str">
        <f>IF('إدخال البيانات المالية'!B27=0,"",'إدخال البيانات المالية'!B27)</f>
        <v/>
      </c>
      <c r="C36" s="60" t="e">
        <f>IF(B36="",NA(),IFERROR(INDEX('إدخال البيانات المالية'!$B$6:$I$30,$A36,C$6),NA()))</f>
        <v>#N/A</v>
      </c>
      <c r="D36" s="60" t="e">
        <f>IF(B36="",NA(),IFERROR(INDEX('إدخال البيانات المالية'!$B$6:$I$30,$A36,D$6),NA()))</f>
        <v>#N/A</v>
      </c>
      <c r="E36" s="60" t="e">
        <f>IF(B36="",NA(),IFERROR(INDEX('إدخال البيانات المالية'!$B$6:$I$30,$A36,E$6),NA()))</f>
        <v>#N/A</v>
      </c>
      <c r="F36" s="60" t="e">
        <f>IF(B36="",NA(),IFERROR(INDEX('إدخال البيانات المالية'!$B$6:$I$30,$A36,F$6),NA()))</f>
        <v>#N/A</v>
      </c>
      <c r="G36" s="60" t="e">
        <f>IF(B36="",NA(),IFERROR(INDEX('إدخال البيانات المالية'!$B$6:$I$30,$A36,G$6),NA()))</f>
        <v>#N/A</v>
      </c>
      <c r="H36" s="18"/>
      <c r="I36" s="18"/>
    </row>
    <row r="37" spans="1:9" ht="19.5" customHeight="1" x14ac:dyDescent="0.2">
      <c r="A37" s="18">
        <f>ROWS($B$15:B37)</f>
        <v>23</v>
      </c>
      <c r="B37" s="18" t="str">
        <f>IF('إدخال البيانات المالية'!B28=0,"",'إدخال البيانات المالية'!B28)</f>
        <v/>
      </c>
      <c r="C37" s="60" t="e">
        <f>IF(B37="",NA(),IFERROR(INDEX('إدخال البيانات المالية'!$B$6:$I$30,$A37,C$6),NA()))</f>
        <v>#N/A</v>
      </c>
      <c r="D37" s="60" t="e">
        <f>IF(B37="",NA(),IFERROR(INDEX('إدخال البيانات المالية'!$B$6:$I$30,$A37,D$6),NA()))</f>
        <v>#N/A</v>
      </c>
      <c r="E37" s="60" t="e">
        <f>IF(B37="",NA(),IFERROR(INDEX('إدخال البيانات المالية'!$B$6:$I$30,$A37,E$6),NA()))</f>
        <v>#N/A</v>
      </c>
      <c r="F37" s="60" t="e">
        <f>IF(B37="",NA(),IFERROR(INDEX('إدخال البيانات المالية'!$B$6:$I$30,$A37,F$6),NA()))</f>
        <v>#N/A</v>
      </c>
      <c r="G37" s="60" t="e">
        <f>IF(B37="",NA(),IFERROR(INDEX('إدخال البيانات المالية'!$B$6:$I$30,$A37,G$6),NA()))</f>
        <v>#N/A</v>
      </c>
      <c r="H37" s="18"/>
      <c r="I37" s="18"/>
    </row>
    <row r="38" spans="1:9" ht="19.5" customHeight="1" x14ac:dyDescent="0.2">
      <c r="A38" s="18">
        <f>ROWS($B$15:B38)</f>
        <v>24</v>
      </c>
      <c r="B38" s="18" t="str">
        <f>IF('إدخال البيانات المالية'!B29=0,"",'إدخال البيانات المالية'!B29)</f>
        <v/>
      </c>
      <c r="C38" s="60" t="e">
        <f>IF(B38="",NA(),IFERROR(INDEX('إدخال البيانات المالية'!$B$6:$I$30,$A38,C$6),NA()))</f>
        <v>#N/A</v>
      </c>
      <c r="D38" s="60" t="e">
        <f>IF(B38="",NA(),IFERROR(INDEX('إدخال البيانات المالية'!$B$6:$I$30,$A38,D$6),NA()))</f>
        <v>#N/A</v>
      </c>
      <c r="E38" s="60" t="e">
        <f>IF(B38="",NA(),IFERROR(INDEX('إدخال البيانات المالية'!$B$6:$I$30,$A38,E$6),NA()))</f>
        <v>#N/A</v>
      </c>
      <c r="F38" s="60" t="e">
        <f>IF(B38="",NA(),IFERROR(INDEX('إدخال البيانات المالية'!$B$6:$I$30,$A38,F$6),NA()))</f>
        <v>#N/A</v>
      </c>
      <c r="G38" s="60" t="e">
        <f>IF(B38="",NA(),IFERROR(INDEX('إدخال البيانات المالية'!$B$6:$I$30,$A38,G$6),NA()))</f>
        <v>#N/A</v>
      </c>
      <c r="H38" s="18"/>
      <c r="I38" s="18"/>
    </row>
    <row r="39" spans="1:9" ht="19.5" customHeight="1" x14ac:dyDescent="0.2">
      <c r="A39" s="18">
        <f>ROWS($B$15:B39)</f>
        <v>25</v>
      </c>
      <c r="B39" s="18" t="str">
        <f>IF('إدخال البيانات المالية'!B30=0,"",'إدخال البيانات المالية'!B30)</f>
        <v/>
      </c>
      <c r="C39" s="60" t="e">
        <f>IF(B39="",NA(),IFERROR(INDEX('إدخال البيانات المالية'!$B$6:$I$30,$A39,C$6),NA()))</f>
        <v>#N/A</v>
      </c>
      <c r="D39" s="60" t="e">
        <f>IF(B39="",NA(),IFERROR(INDEX('إدخال البيانات المالية'!$B$6:$I$30,$A39,D$6),NA()))</f>
        <v>#N/A</v>
      </c>
      <c r="E39" s="60" t="e">
        <f>IF(B39="",NA(),IFERROR(INDEX('إدخال البيانات المالية'!$B$6:$I$30,$A39,E$6),NA()))</f>
        <v>#N/A</v>
      </c>
      <c r="F39" s="60" t="e">
        <f>IF(B39="",NA(),IFERROR(INDEX('إدخال البيانات المالية'!$B$6:$I$30,$A39,F$6),NA()))</f>
        <v>#N/A</v>
      </c>
      <c r="G39" s="60" t="e">
        <f>IF(B39="",NA(),IFERROR(INDEX('إدخال البيانات المالية'!$B$6:$I$30,$A39,G$6),NA()))</f>
        <v>#N/A</v>
      </c>
      <c r="H39" s="18"/>
      <c r="I39" s="18"/>
    </row>
  </sheetData>
  <printOptions horizontalCentere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النطاقات المسماة</vt:lpstr>
      </vt:variant>
      <vt:variant>
        <vt:i4>3</vt:i4>
      </vt:variant>
    </vt:vector>
  </HeadingPairs>
  <TitlesOfParts>
    <vt:vector size="7" baseType="lpstr">
      <vt:lpstr>التقرير المالي</vt:lpstr>
      <vt:lpstr>إدخال البيانات المالية</vt:lpstr>
      <vt:lpstr>إعدادات المقاييس الرئيسية</vt:lpstr>
      <vt:lpstr>العمليات الحسابية</vt:lpstr>
      <vt:lpstr>'التقرير المالي'!Print_Area</vt:lpstr>
      <vt:lpstr>السنة_المحددة</vt:lpstr>
      <vt:lpstr>السنوات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2019-05-27T07:50:47Z</dcterms:modified>
</cp:coreProperties>
</file>