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2E582724-CCAD-494B-A2D1-AD10381C3736}" xr6:coauthVersionLast="43" xr6:coauthVersionMax="43" xr10:uidLastSave="{00000000-0000-0000-0000-000000000000}"/>
  <bookViews>
    <workbookView xWindow="-120" yWindow="-120" windowWidth="28920" windowHeight="16125" xr2:uid="{00000000-000D-0000-FFFF-FFFF00000000}"/>
  </bookViews>
  <sheets>
    <sheet name="حاسبة القرض" sheetId="1" r:id="rId1"/>
  </sheets>
  <definedNames>
    <definedName name="_xlnm.Print_Titles" localSheetId="0">'حاسبة القرض'!$8:$9</definedName>
    <definedName name="الدفع_الشهري_المجمع">قروض_الكلية[[#Totals],[الدفعة الشهرية الحالية]]</definedName>
    <definedName name="الراتب_السنوي_المقدر">'حاسبة القرض'!$F$2</definedName>
    <definedName name="الراتب_الشهري_المقدر">'حاسبة القرض'!$L$20</definedName>
    <definedName name="النسبة_المئوية_فوق_الحد_الأدنى">IF(قروض_الكلية[[#Totals],[الدفعة المجدولة]]/الراتب_الشهري_المقدر&gt;=0.08,"above","below")</definedName>
    <definedName name="النسبة_المئوية_للدخل">قروض_الكلية[[#Totals],[الدفعة المجدولة]]/الراتب_الشهري_المقدر</definedName>
    <definedName name="النسبة_المئوية_للدخل_الشهري">قروض_الكلية[[#Totals],[الدفعة الشهرية الحالية]]/الراتب_الشهري_المقدر</definedName>
    <definedName name="بدء_رد_القرض">'حاسبة القرض'!$K$2</definedName>
    <definedName name="رد_القرض_الثابت">'حاسبة القرض'!$L$18</definedName>
    <definedName name="يوم_بدء_القرض">IF(بدء_رد_القرض&lt;TODAY(),TRUE,FALSE)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E17" i="1"/>
  <c r="D17" i="1"/>
  <c r="K12" i="1"/>
  <c r="J12" i="1" s="1"/>
  <c r="K13" i="1"/>
  <c r="L13" i="1" s="1"/>
  <c r="K14" i="1"/>
  <c r="J14" i="1" s="1"/>
  <c r="K15" i="1"/>
  <c r="L15" i="1" s="1"/>
  <c r="J15" i="1"/>
  <c r="J13" i="1" l="1"/>
  <c r="L14" i="1"/>
  <c r="L12" i="1"/>
  <c r="H12" i="1" l="1"/>
  <c r="H13" i="1"/>
  <c r="H14" i="1"/>
  <c r="H15" i="1"/>
  <c r="K2" i="1" l="1"/>
  <c r="F10" i="1"/>
  <c r="H10" i="1" l="1"/>
  <c r="K10" i="1"/>
  <c r="I13" i="1"/>
  <c r="I15" i="1"/>
  <c r="I12" i="1"/>
  <c r="I14" i="1"/>
  <c r="I10" i="1"/>
  <c r="F11" i="1"/>
  <c r="J10" i="1" l="1"/>
  <c r="L10" i="1"/>
  <c r="H11" i="1"/>
  <c r="K11" i="1"/>
  <c r="I11" i="1"/>
  <c r="D16" i="1"/>
  <c r="J11" i="1" l="1"/>
  <c r="J17" i="1" s="1"/>
  <c r="L11" i="1"/>
  <c r="L17" i="1" s="1"/>
  <c r="I16" i="1"/>
  <c r="E5" i="1" l="1"/>
  <c r="E6" i="1"/>
  <c r="K16" i="1"/>
  <c r="L16" i="1"/>
  <c r="L6" i="1" l="1"/>
  <c r="L5" i="1"/>
  <c r="J16" i="1"/>
  <c r="L18" i="1" s="1"/>
</calcChain>
</file>

<file path=xl/sharedStrings.xml><?xml version="1.0" encoding="utf-8"?>
<sst xmlns="http://schemas.openxmlformats.org/spreadsheetml/2006/main" count="32" uniqueCount="32">
  <si>
    <t>حاسبة قرض الكلية</t>
  </si>
  <si>
    <t>دفعتك الشهرية الحالية المجمعة هي:</t>
  </si>
  <si>
    <t>النسبة المئوية للدخل الشهري الحالي:</t>
  </si>
  <si>
    <t>تفاصيل القرض العام</t>
  </si>
  <si>
    <t>رقم القرض</t>
  </si>
  <si>
    <t>10998M88</t>
  </si>
  <si>
    <t>20987N87</t>
  </si>
  <si>
    <t>الإجماليات</t>
  </si>
  <si>
    <t>المعدلات</t>
  </si>
  <si>
    <t>إجمالي استرداد القرض الموحد:</t>
  </si>
  <si>
    <t>الدخل الشهري المقدر بعد التخرج:</t>
  </si>
  <si>
    <t>المقرض</t>
  </si>
  <si>
    <t>المقرض 1</t>
  </si>
  <si>
    <t>المقرض 2</t>
  </si>
  <si>
    <t>يوجد السهم إلى اليمين ثلاثي الاتجاه نحو "الراتب السنوي المقدر" في هذه الخلية.</t>
  </si>
  <si>
    <t>مبلغ القرض</t>
  </si>
  <si>
    <t>السنوي
معدل الفائدة</t>
  </si>
  <si>
    <t>الراتب السنوي المقدر بعد التخرج</t>
  </si>
  <si>
    <t>بيانات استرداد القرض</t>
  </si>
  <si>
    <t>تاريخ البدء</t>
  </si>
  <si>
    <t>المدة (أعوام)</t>
  </si>
  <si>
    <t>دفعتك الشهرية المجدولة المجمعة هي:</t>
  </si>
  <si>
    <t xml:space="preserve">  النسبة المئوية للدخل الشهري المجدول:</t>
  </si>
  <si>
    <t>تاريخ الانتهاء</t>
  </si>
  <si>
    <t>يوجد السهم إلى اليمين ثلاثي الاتجاه نحو "تاريخ البدء في سداد القروض" في هذه الخلية.</t>
  </si>
  <si>
    <t>تفاصيل الدفع</t>
  </si>
  <si>
    <t>الدفعة الشهرية الحالية</t>
  </si>
  <si>
    <t>الإجمالي
الفائدة</t>
  </si>
  <si>
    <t>تاريخ البدء في سداد القروض</t>
  </si>
  <si>
    <t>الدفعة المجدولة</t>
  </si>
  <si>
    <r>
      <t xml:space="preserve"> يُقترح </t>
    </r>
    <r>
      <rPr>
        <b/>
        <sz val="16"/>
        <color theme="6" tint="-0.499984740745262"/>
        <rFont val="Tahoma"/>
        <family val="2"/>
      </rPr>
      <t>ألا يتجاوز</t>
    </r>
    <r>
      <rPr>
        <sz val="16"/>
        <color theme="6" tint="-0.499984740745262"/>
        <rFont val="Tahoma"/>
        <family val="2"/>
      </rPr>
      <t xml:space="preserve"> إجمالي مدفوعات قروض الطلاب الشهرية</t>
    </r>
    <r>
      <rPr>
        <b/>
        <sz val="16"/>
        <color theme="6" tint="-0.499984740745262"/>
        <rFont val="Tahoma"/>
        <family val="2"/>
      </rPr>
      <t xml:space="preserve"> 8٪ </t>
    </r>
    <r>
      <rPr>
        <sz val="16"/>
        <color theme="6" tint="-0.499984740745262"/>
        <rFont val="Tahoma"/>
        <family val="2"/>
      </rPr>
      <t>من راتبك السنوي الأول.</t>
    </r>
  </si>
  <si>
    <t>السنوي الدفعة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</si>
</sst>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ر.س.‏&quot;\ * #,##0_-;_-&quot;ر.س.‏&quot;\ * #,##0\-;_-&quot;ر.س.‏&quot;\ * &quot;-&quot;_-;_-@_-"/>
    <numFmt numFmtId="164" formatCode="_(* #,##0_);_(* \(#,##0\);_(* &quot;-&quot;_);_(@_)"/>
    <numFmt numFmtId="165" formatCode="_(* #,##0.00_);_(* \(#,##0.00\);_(* &quot;-&quot;??_);_(@_)"/>
    <numFmt numFmtId="166" formatCode="&quot;ر.س.‏&quot;\ #,##0.00_-"/>
    <numFmt numFmtId="167" formatCode="&quot;ر.س.‏&quot;\ #,##0_-"/>
  </numFmts>
  <fonts count="27" x14ac:knownFonts="1">
    <font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3"/>
      <name val="Tahoma"/>
      <family val="2"/>
    </font>
    <font>
      <i/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b/>
      <sz val="16"/>
      <color theme="6" tint="-0.24994659260841701"/>
      <name val="Tahoma"/>
      <family val="2"/>
    </font>
    <font>
      <b/>
      <sz val="14"/>
      <color theme="3"/>
      <name val="Tahoma"/>
      <family val="2"/>
    </font>
    <font>
      <b/>
      <sz val="11"/>
      <color theme="3"/>
      <name val="Tahoma"/>
      <family val="2"/>
    </font>
    <font>
      <b/>
      <sz val="17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9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39"/>
      <color theme="6" tint="-0.499984740745262"/>
      <name val="Tahoma"/>
      <family val="2"/>
    </font>
    <font>
      <b/>
      <sz val="30"/>
      <color theme="0"/>
      <name val="Tahoma"/>
      <family val="2"/>
    </font>
    <font>
      <sz val="16"/>
      <color theme="6" tint="-0.499984740745262"/>
      <name val="Tahoma"/>
      <family val="2"/>
    </font>
    <font>
      <b/>
      <sz val="16"/>
      <color theme="6" tint="-0.499984740745262"/>
      <name val="Tahoma"/>
      <family val="2"/>
    </font>
    <font>
      <sz val="16"/>
      <color theme="3"/>
      <name val="Tahoma"/>
      <family val="2"/>
    </font>
    <font>
      <b/>
      <sz val="14"/>
      <color theme="6" tint="-0.499984740745262"/>
      <name val="Tahoma"/>
      <family val="2"/>
    </font>
    <font>
      <b/>
      <sz val="18"/>
      <color theme="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readingOrder="2"/>
    </xf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>
      <alignment readingOrder="2"/>
    </xf>
    <xf numFmtId="0" fontId="17" fillId="2" borderId="0" applyNumberFormat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9" fillId="0" borderId="0" applyNumberFormat="0" applyFill="0" applyBorder="0" applyAlignment="0" applyProtection="0">
      <alignment readingOrder="2"/>
    </xf>
    <xf numFmtId="0" fontId="10" fillId="0" borderId="0" applyNumberFormat="0" applyFill="0" applyBorder="0" applyAlignment="0" applyProtection="0">
      <alignment readingOrder="2"/>
    </xf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4" applyNumberFormat="0" applyFill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7" applyNumberFormat="0" applyAlignment="0" applyProtection="0"/>
    <xf numFmtId="0" fontId="16" fillId="8" borderId="8" applyNumberFormat="0" applyAlignment="0" applyProtection="0"/>
    <xf numFmtId="0" fontId="4" fillId="8" borderId="7" applyNumberFormat="0" applyAlignment="0" applyProtection="0"/>
    <xf numFmtId="0" fontId="14" fillId="0" borderId="9" applyNumberFormat="0" applyFill="0" applyAlignment="0" applyProtection="0"/>
    <xf numFmtId="0" fontId="5" fillId="9" borderId="10" applyNumberFormat="0" applyAlignment="0" applyProtection="0"/>
    <xf numFmtId="0" fontId="19" fillId="0" borderId="0" applyNumberFormat="0" applyFill="0" applyBorder="0" applyAlignment="0" applyProtection="0"/>
    <xf numFmtId="0" fontId="6" fillId="10" borderId="11" applyNumberFormat="0" applyFont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4">
    <xf numFmtId="0" fontId="0" fillId="0" borderId="0" xfId="0">
      <alignment readingOrder="2"/>
    </xf>
    <xf numFmtId="0" fontId="0" fillId="0" borderId="0" xfId="0" applyNumberFormat="1" applyFont="1" applyFill="1" applyBorder="1" applyAlignment="1">
      <alignment horizontal="right" indent="1" readingOrder="2"/>
    </xf>
    <xf numFmtId="0" fontId="0" fillId="0" borderId="0" xfId="0" applyFont="1" applyFill="1" applyBorder="1" applyAlignment="1">
      <alignment horizontal="right" readingOrder="2"/>
    </xf>
    <xf numFmtId="0" fontId="0" fillId="0" borderId="0" xfId="0" applyFont="1" applyFill="1" applyBorder="1" applyAlignment="1">
      <alignment horizontal="center" wrapText="1" readingOrder="2"/>
    </xf>
    <xf numFmtId="0" fontId="0" fillId="0" borderId="1" xfId="0" applyFont="1" applyFill="1" applyBorder="1" applyAlignment="1">
      <alignment horizontal="center" wrapText="1" readingOrder="2"/>
    </xf>
    <xf numFmtId="0" fontId="0" fillId="0" borderId="2" xfId="0" applyFont="1" applyFill="1" applyBorder="1" applyAlignment="1">
      <alignment horizontal="center" wrapText="1" readingOrder="2"/>
    </xf>
    <xf numFmtId="0" fontId="0" fillId="0" borderId="0" xfId="0" applyFont="1" applyFill="1" applyBorder="1" applyAlignment="1">
      <alignment horizontal="center" readingOrder="2"/>
    </xf>
    <xf numFmtId="0" fontId="24" fillId="0" borderId="0" xfId="0" applyFont="1" applyFill="1" applyAlignment="1">
      <alignment vertical="center" readingOrder="2"/>
    </xf>
    <xf numFmtId="0" fontId="10" fillId="0" borderId="0" xfId="0" applyNumberFormat="1" applyFont="1" applyFill="1" applyAlignment="1">
      <alignment readingOrder="2"/>
    </xf>
    <xf numFmtId="10" fontId="25" fillId="0" borderId="0" xfId="2" applyNumberFormat="1" applyFont="1" applyFill="1" applyAlignment="1">
      <alignment horizontal="right" vertical="top" indent="2" readingOrder="2"/>
    </xf>
    <xf numFmtId="0" fontId="10" fillId="0" borderId="0" xfId="2" applyNumberFormat="1" applyFont="1" applyFill="1" applyAlignment="1">
      <alignment vertical="top" readingOrder="2"/>
    </xf>
    <xf numFmtId="14" fontId="0" fillId="0" borderId="1" xfId="0" applyNumberFormat="1" applyFont="1" applyFill="1" applyBorder="1" applyAlignment="1">
      <alignment horizontal="center" readingOrder="2"/>
    </xf>
    <xf numFmtId="0" fontId="5" fillId="3" borderId="0" xfId="0" applyFont="1" applyFill="1" applyBorder="1" applyAlignment="1">
      <alignment horizontal="right" vertical="center" indent="1" readingOrder="2"/>
    </xf>
    <xf numFmtId="0" fontId="5" fillId="3" borderId="0" xfId="0" applyFont="1" applyFill="1" applyBorder="1" applyAlignment="1">
      <alignment horizontal="right" vertical="center" readingOrder="2"/>
    </xf>
    <xf numFmtId="166" fontId="5" fillId="3" borderId="0" xfId="0" applyNumberFormat="1" applyFont="1" applyFill="1" applyBorder="1" applyAlignment="1">
      <alignment horizontal="left" vertical="center" indent="2" readingOrder="2"/>
    </xf>
    <xf numFmtId="10" fontId="5" fillId="3" borderId="1" xfId="2" applyNumberFormat="1" applyFont="1" applyFill="1" applyBorder="1" applyAlignment="1">
      <alignment horizontal="center" vertical="center" readingOrder="2"/>
    </xf>
    <xf numFmtId="10" fontId="5" fillId="3" borderId="0" xfId="2" applyNumberFormat="1" applyFont="1" applyFill="1" applyBorder="1" applyAlignment="1">
      <alignment horizontal="center" vertical="center" readingOrder="2"/>
    </xf>
    <xf numFmtId="166" fontId="2" fillId="3" borderId="0" xfId="0" applyNumberFormat="1" applyFont="1" applyFill="1" applyBorder="1" applyAlignment="1">
      <alignment horizontal="right" vertical="center" readingOrder="2"/>
    </xf>
    <xf numFmtId="166" fontId="5" fillId="3" borderId="0" xfId="0" applyNumberFormat="1" applyFont="1" applyFill="1" applyBorder="1" applyAlignment="1">
      <alignment horizontal="right" vertical="center" readingOrder="2"/>
    </xf>
    <xf numFmtId="166" fontId="0" fillId="0" borderId="0" xfId="1" applyFont="1" applyFill="1" applyBorder="1" applyAlignment="1">
      <alignment horizontal="left" indent="3" readingOrder="2"/>
    </xf>
    <xf numFmtId="166" fontId="0" fillId="0" borderId="0" xfId="1" applyFont="1" applyFill="1" applyBorder="1" applyAlignment="1">
      <alignment horizontal="left" indent="2" readingOrder="2"/>
    </xf>
    <xf numFmtId="166" fontId="0" fillId="0" borderId="0" xfId="1" applyFont="1" applyFill="1" applyBorder="1" applyAlignment="1">
      <alignment horizontal="left" indent="4" readingOrder="2"/>
    </xf>
    <xf numFmtId="0" fontId="0" fillId="0" borderId="0" xfId="0" applyNumberFormat="1" applyFont="1" applyFill="1" applyAlignment="1">
      <alignment horizontal="right" readingOrder="2"/>
    </xf>
    <xf numFmtId="0" fontId="0" fillId="0" borderId="0" xfId="0" applyFont="1" applyFill="1" applyAlignment="1">
      <alignment horizontal="right" readingOrder="2"/>
    </xf>
    <xf numFmtId="0" fontId="0" fillId="0" borderId="0" xfId="0" applyFont="1" applyFill="1" applyAlignment="1">
      <alignment readingOrder="2"/>
    </xf>
    <xf numFmtId="0" fontId="0" fillId="0" borderId="0" xfId="0" applyFont="1" applyFill="1">
      <alignment readingOrder="2"/>
    </xf>
    <xf numFmtId="0" fontId="0" fillId="0" borderId="5" xfId="0" applyFont="1" applyFill="1" applyBorder="1" applyAlignment="1">
      <alignment horizontal="right" readingOrder="2"/>
    </xf>
    <xf numFmtId="0" fontId="12" fillId="0" borderId="5" xfId="4" applyFont="1" applyFill="1" applyBorder="1" applyAlignment="1">
      <alignment horizontal="left" readingOrder="2"/>
    </xf>
    <xf numFmtId="0" fontId="12" fillId="0" borderId="5" xfId="4" applyFont="1" applyFill="1" applyBorder="1" applyAlignment="1">
      <alignment horizontal="center" readingOrder="2"/>
    </xf>
    <xf numFmtId="10" fontId="0" fillId="0" borderId="1" xfId="2" applyFont="1" applyFill="1" applyBorder="1" applyAlignment="1">
      <alignment horizontal="center" readingOrder="2"/>
    </xf>
    <xf numFmtId="14" fontId="0" fillId="0" borderId="0" xfId="0" applyNumberFormat="1" applyFont="1" applyAlignment="1">
      <alignment horizontal="center" readingOrder="2"/>
    </xf>
    <xf numFmtId="0" fontId="0" fillId="0" borderId="0" xfId="0" applyFont="1" applyFill="1" applyAlignment="1">
      <alignment horizontal="right" vertical="center" indent="1" readingOrder="2"/>
    </xf>
    <xf numFmtId="0" fontId="0" fillId="0" borderId="0" xfId="0" applyFont="1" applyFill="1" applyAlignment="1">
      <alignment horizontal="right" vertical="center" readingOrder="2"/>
    </xf>
    <xf numFmtId="166" fontId="0" fillId="0" borderId="0" xfId="0" applyNumberFormat="1" applyFont="1" applyAlignment="1">
      <alignment horizontal="left" vertical="center" indent="2" readingOrder="2"/>
    </xf>
    <xf numFmtId="10" fontId="0" fillId="0" borderId="0" xfId="0" applyNumberFormat="1" applyFont="1" applyAlignment="1">
      <alignment horizontal="center" vertical="center" readingOrder="2"/>
    </xf>
    <xf numFmtId="0" fontId="0" fillId="0" borderId="2" xfId="0" applyNumberFormat="1" applyFont="1" applyFill="1" applyBorder="1" applyAlignment="1">
      <alignment horizontal="center" vertical="center" readingOrder="2"/>
    </xf>
    <xf numFmtId="0" fontId="0" fillId="0" borderId="0" xfId="0" applyFont="1" applyFill="1" applyAlignment="1">
      <alignment horizontal="center" vertical="center" readingOrder="2"/>
    </xf>
    <xf numFmtId="0" fontId="0" fillId="0" borderId="1" xfId="0" applyFont="1" applyFill="1" applyBorder="1" applyAlignment="1">
      <alignment horizontal="center" vertical="center" readingOrder="2"/>
    </xf>
    <xf numFmtId="166" fontId="0" fillId="0" borderId="0" xfId="0" applyNumberFormat="1" applyFont="1" applyFill="1" applyAlignment="1">
      <alignment horizontal="left" vertical="center" indent="3" readingOrder="2"/>
    </xf>
    <xf numFmtId="166" fontId="0" fillId="0" borderId="0" xfId="0" applyNumberFormat="1" applyFont="1" applyFill="1" applyAlignment="1">
      <alignment horizontal="left" vertical="center" indent="2" readingOrder="2"/>
    </xf>
    <xf numFmtId="166" fontId="0" fillId="0" borderId="0" xfId="0" applyNumberFormat="1" applyFont="1" applyFill="1" applyAlignment="1">
      <alignment horizontal="left" vertical="center" indent="4" readingOrder="2"/>
    </xf>
    <xf numFmtId="0" fontId="0" fillId="0" borderId="0" xfId="0" applyFont="1" applyFill="1" applyAlignment="1"/>
    <xf numFmtId="0" fontId="22" fillId="0" borderId="5" xfId="5" applyFont="1" applyFill="1" applyBorder="1" applyAlignment="1">
      <alignment horizontal="right" vertical="center" readingOrder="2"/>
    </xf>
    <xf numFmtId="0" fontId="0" fillId="0" borderId="6" xfId="0" applyFont="1" applyFill="1" applyBorder="1" applyAlignment="1">
      <alignment horizontal="center" readingOrder="2"/>
    </xf>
    <xf numFmtId="0" fontId="17" fillId="2" borderId="0" xfId="3" applyFont="1" applyAlignment="1">
      <alignment horizontal="center" wrapText="1" readingOrder="2"/>
    </xf>
    <xf numFmtId="167" fontId="20" fillId="0" borderId="0" xfId="0" applyNumberFormat="1" applyFont="1" applyFill="1" applyBorder="1" applyAlignment="1">
      <alignment horizontal="center" vertical="center" readingOrder="2"/>
    </xf>
    <xf numFmtId="14" fontId="20" fillId="0" borderId="0" xfId="0" applyNumberFormat="1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horizontal="center" readingOrder="2"/>
    </xf>
    <xf numFmtId="0" fontId="21" fillId="0" borderId="0" xfId="0" applyNumberFormat="1" applyFont="1" applyFill="1" applyBorder="1" applyAlignment="1">
      <alignment horizontal="center" vertical="top" readingOrder="2"/>
    </xf>
    <xf numFmtId="0" fontId="0" fillId="0" borderId="6" xfId="0" applyFont="1" applyFill="1" applyBorder="1" applyAlignment="1">
      <alignment horizontal="center" vertical="top" readingOrder="2"/>
    </xf>
    <xf numFmtId="0" fontId="12" fillId="0" borderId="0" xfId="4" applyFont="1" applyFill="1" applyBorder="1" applyAlignment="1">
      <alignment horizontal="left" readingOrder="2"/>
    </xf>
    <xf numFmtId="166" fontId="23" fillId="0" borderId="0" xfId="0" applyNumberFormat="1" applyFont="1" applyAlignment="1">
      <alignment horizontal="left" readingOrder="2"/>
    </xf>
    <xf numFmtId="0" fontId="12" fillId="0" borderId="0" xfId="4" applyFont="1" applyFill="1" applyAlignment="1">
      <alignment horizontal="left" readingOrder="2"/>
    </xf>
    <xf numFmtId="10" fontId="25" fillId="0" borderId="6" xfId="2" applyNumberFormat="1" applyFont="1" applyFill="1" applyBorder="1" applyAlignment="1">
      <alignment horizontal="right" vertical="top" indent="3" readingOrder="2"/>
    </xf>
    <xf numFmtId="0" fontId="26" fillId="2" borderId="0" xfId="0" applyFont="1" applyFill="1" applyBorder="1" applyAlignment="1">
      <alignment horizontal="center" vertical="center" readingOrder="2"/>
    </xf>
    <xf numFmtId="0" fontId="26" fillId="2" borderId="1" xfId="0" applyFont="1" applyFill="1" applyBorder="1" applyAlignment="1">
      <alignment horizontal="center" vertical="center" readingOrder="2"/>
    </xf>
    <xf numFmtId="0" fontId="26" fillId="2" borderId="2" xfId="0" applyFont="1" applyFill="1" applyBorder="1" applyAlignment="1">
      <alignment horizontal="center" vertical="center" readingOrder="2"/>
    </xf>
    <xf numFmtId="0" fontId="26" fillId="2" borderId="0" xfId="0" applyFont="1" applyFill="1" applyAlignment="1">
      <alignment horizontal="center" vertical="center" readingOrder="2"/>
    </xf>
    <xf numFmtId="0" fontId="10" fillId="0" borderId="0" xfId="6" applyFont="1" applyFill="1" applyAlignment="1">
      <alignment horizontal="right" readingOrder="2"/>
    </xf>
    <xf numFmtId="0" fontId="10" fillId="0" borderId="6" xfId="6" applyFont="1" applyFill="1" applyBorder="1" applyAlignment="1">
      <alignment horizontal="right" vertical="top" readingOrder="2"/>
    </xf>
    <xf numFmtId="0" fontId="10" fillId="0" borderId="0" xfId="6" applyFont="1" applyFill="1" applyAlignment="1">
      <alignment horizontal="right" indent="3" readingOrder="2"/>
    </xf>
    <xf numFmtId="0" fontId="10" fillId="0" borderId="6" xfId="6" applyFont="1" applyFill="1" applyBorder="1" applyAlignment="1">
      <alignment horizontal="right" vertical="top" indent="2" readingOrder="2"/>
    </xf>
    <xf numFmtId="166" fontId="25" fillId="0" borderId="0" xfId="0" applyNumberFormat="1" applyFont="1" applyFill="1" applyAlignment="1">
      <alignment horizontal="right" indent="2" readingOrder="2"/>
    </xf>
    <xf numFmtId="166" fontId="25" fillId="0" borderId="0" xfId="0" applyNumberFormat="1" applyFont="1" applyFill="1" applyAlignment="1">
      <alignment horizontal="right" indent="1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10" builtinId="3" customBuiltin="1"/>
    <cellStyle name="Comma [0]" xfId="11" builtinId="6" customBuiltin="1"/>
    <cellStyle name="Currency" xfId="1" builtinId="4" customBuiltin="1"/>
    <cellStyle name="Currency [0]" xfId="12" builtinId="7" customBuiltin="1"/>
    <cellStyle name="Percent" xfId="2" builtinId="5" customBuiltin="1"/>
    <cellStyle name="إخراج" xfId="17" builtinId="21" customBuiltin="1"/>
    <cellStyle name="إدخال" xfId="16" builtinId="20" customBuiltin="1"/>
    <cellStyle name="الإجمالي" xfId="9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3" builtinId="26" customBuiltin="1"/>
    <cellStyle name="حساب" xfId="18" builtinId="22" customBuiltin="1"/>
    <cellStyle name="خلية تدقيق" xfId="20" builtinId="23" customBuiltin="1"/>
    <cellStyle name="خلية مرتبطة" xfId="19" builtinId="24" customBuiltin="1"/>
    <cellStyle name="سيئ" xfId="14" builtinId="27" customBuiltin="1"/>
    <cellStyle name="عادي" xfId="0" builtinId="0" customBuiltin="1"/>
    <cellStyle name="عنوان" xfId="3" builtinId="15" customBuiltin="1"/>
    <cellStyle name="عنوان 1" xfId="5" builtinId="16" customBuiltin="1"/>
    <cellStyle name="عنوان 2" xfId="6" builtinId="17" customBuiltin="1"/>
    <cellStyle name="عنوان 3" xfId="7" builtinId="18" customBuiltin="1"/>
    <cellStyle name="عنوان 4" xfId="4" builtinId="19" customBuiltin="1"/>
    <cellStyle name="محايد" xfId="15" builtinId="28" customBuiltin="1"/>
    <cellStyle name="ملاحظة" xfId="22" builtinId="10" customBuiltin="1"/>
    <cellStyle name="نص تحذير" xfId="21" builtinId="11" customBuiltin="1"/>
    <cellStyle name="نص توضيحي" xfId="8" builtinId="53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indexed="65"/>
        </patternFill>
      </fill>
      <alignment horizontal="left" vertical="center" textRotation="0" wrapText="0" indent="4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indexed="65"/>
        </patternFill>
      </fill>
      <alignment horizontal="left" vertical="center" textRotation="0" wrapText="0" indent="3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4" formatCode="0.00%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ر.س.‏&quot;\ #,##0.00_-"/>
      <alignment horizontal="left" vertical="center" textRotation="0" wrapText="0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2"/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  <alignment horizontal="center" vertical="bottom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حاسبة قرض الكلية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سهم" descr="السهم المثلث يشير إلى اليسار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سهم" descr="السهم المثلث يشير إلى اليسار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207375" y="295275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سهم" descr="السهم المثلث يشير إلى اليسار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020425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سهم" descr="السهم المثلث يشير إلى اليسار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سهم" descr="السهم المثلث يشير إلى اليسار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62400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سهم" descr="السهم المثلث يشير إلى اليسار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قروض الكلية" displayName="قروض_الكلية" ref="B9:L16" totalsRowCount="1" headerRowDxfId="24" dataDxfId="23" totalsRowDxfId="22">
  <tableColumns count="11">
    <tableColumn id="1" xr3:uid="{00000000-0010-0000-0000-000001000000}" name="رقم القرض" totalsRowLabel="الإجماليات" dataDxfId="21" totalsRowDxfId="10"/>
    <tableColumn id="3" xr3:uid="{00000000-0010-0000-0000-000003000000}" name="المقرض" dataDxfId="20" totalsRowDxfId="9"/>
    <tableColumn id="6" xr3:uid="{00000000-0010-0000-0000-000006000000}" name="مبلغ القرض" totalsRowFunction="sum" dataDxfId="19" totalsRowDxfId="8" dataCellStyle="Currency"/>
    <tableColumn id="7" xr3:uid="{00000000-0010-0000-0000-000007000000}" name="السنوي_x000a_معدل الفائدة" dataDxfId="18" totalsRowDxfId="7" dataCellStyle="Percent"/>
    <tableColumn id="4" xr3:uid="{00000000-0010-0000-0000-000004000000}" name="تاريخ البدء" dataDxfId="17" totalsRowDxfId="6" dataCellStyle="عادي"/>
    <tableColumn id="9" xr3:uid="{00000000-0010-0000-0000-000009000000}" name="المدة (أعوام)" dataDxfId="16" totalsRowDxfId="5"/>
    <tableColumn id="5" xr3:uid="{00000000-0010-0000-0000-000005000000}" name="تاريخ الانتهاء" dataDxfId="15" totalsRowDxfId="4">
      <calculatedColumnFormula>IF(AND(قروض_الكلية[[#This Row],[تاريخ البدء]]&gt;0,قروض_الكلية[[#This Row],[المدة (أعوام)]]&gt;0),EDATE(قروض_الكلية[[#This Row],[تاريخ البدء]],قروض_الكلية[[#This Row],[المدة (أعوام)]]*12),"")</calculatedColumnFormula>
    </tableColumn>
    <tableColumn id="8" xr3:uid="{00000000-0010-0000-0000-000008000000}" name="الدفعة الشهرية الحالية" totalsRowFunction="sum" dataDxfId="14" totalsRowDxfId="3" dataCellStyle="Currency">
      <calculatedColumnFormula>IFERROR(IF(AND(يوم_بدء_القرض,COUNT(قروض_الكلية[[#This Row],[مبلغ القرض]:[المدة (أعوام)]])=4,قروض_الكلية[[#This Row],[تاريخ البدء]]&lt;=TODAY()),PMT(قروض_الكلية[[#This Row],[السنوي
معدل الفائدة]]/12,قروض_الكلية[[#This Row],[المدة (أعوام)]]*12,-قروض_الكلية[[#This Row],[مبلغ القرض]],0,0),""),0)</calculatedColumnFormula>
    </tableColumn>
    <tableColumn id="13" xr3:uid="{00000000-0010-0000-0000-00000D000000}" name="الإجمالي_x000a_الفائدة" totalsRowFunction="sum" dataDxfId="13" totalsRowDxfId="2" dataCellStyle="Currency">
      <calculatedColumnFormula>IFERROR((قروض_الكلية[[#This Row],[الدفعة المجدولة]]*(قروض_الكلية[[#This Row],[المدة (أعوام)]]*12))-قروض_الكلية[[#This Row],[مبلغ القرض]],"")</calculatedColumnFormula>
    </tableColumn>
    <tableColumn id="11" xr3:uid="{00000000-0010-0000-0000-00000B000000}" name="الدفعة المجدولة" totalsRowFunction="sum" dataDxfId="12" totalsRowDxfId="1" dataCellStyle="Currency">
      <calculatedColumnFormula>IF(COUNTA(قروض_الكلية[[#This Row],[مبلغ القرض]:[المدة (أعوام)]])&lt;&gt;4,"",PMT(قروض_الكلية[[#This Row],[السنوي
معدل الفائدة]]/12,قروض_الكلية[[#This Row],[المدة (أعوام)]]*12,-قروض_الكلية[[#This Row],[مبلغ القرض]],0,0))</calculatedColumnFormula>
    </tableColumn>
    <tableColumn id="2" xr3:uid="{00000000-0010-0000-0000-000002000000}" name="السنوي الدفعة" totalsRowFunction="sum" dataDxfId="11" totalsRowDxfId="0" dataCellStyle="Currency">
      <calculatedColumnFormula>IFERROR(قروض_الكلية[[#This Row],[الدفعة المجدولة]]*12,"")</calculatedColumnFormula>
    </tableColumn>
  </tableColumns>
  <tableStyleInfo name="حاسبة قرض الكلية" showFirstColumn="0" showLastColumn="0" showRowStripes="1" showColumnStripes="0"/>
  <extLst>
    <ext xmlns:x14="http://schemas.microsoft.com/office/spreadsheetml/2009/9/main" uri="{504A1905-F514-4f6f-8877-14C23A59335A}">
      <x14:table altTextSummary="أدخل رقم القرض والمقرض ومبلغ القرض ومعدل الفائدة السنوية وتاريخ البدء وطول القرض بالسنوات في هذا الجدول. يتم احتساب تاريخ البدء والمدفوعات السنوية الحالية والمجدولة ومبلغ إجمالي الفائدة تلقائياً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R21"/>
  <sheetViews>
    <sheetView showGridLines="0" rightToLeft="1" tabSelected="1" zoomScaleNormal="100" workbookViewId="0"/>
  </sheetViews>
  <sheetFormatPr defaultColWidth="9" defaultRowHeight="20.25" customHeight="1" x14ac:dyDescent="0.2"/>
  <cols>
    <col min="1" max="1" width="2.625" style="25" customWidth="1"/>
    <col min="2" max="3" width="20.625" style="25" customWidth="1"/>
    <col min="4" max="4" width="20.375" style="25" customWidth="1"/>
    <col min="5" max="5" width="14.375" style="25" customWidth="1"/>
    <col min="6" max="6" width="15.75" style="25" customWidth="1"/>
    <col min="7" max="8" width="15.125" style="25" customWidth="1"/>
    <col min="9" max="9" width="19.5" style="25" bestFit="1" customWidth="1"/>
    <col min="10" max="10" width="19.75" style="25" bestFit="1" customWidth="1"/>
    <col min="11" max="11" width="21.5" style="25" customWidth="1"/>
    <col min="12" max="12" width="23.625" style="25" bestFit="1" customWidth="1"/>
    <col min="13" max="13" width="2.625" style="25" customWidth="1"/>
    <col min="14" max="16384" width="9" style="25"/>
  </cols>
  <sheetData>
    <row r="1" spans="1:18" ht="20.25" customHeight="1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  <c r="R1" s="24"/>
    </row>
    <row r="2" spans="1:18" ht="72" customHeight="1" x14ac:dyDescent="0.45">
      <c r="A2" s="23"/>
      <c r="B2" s="44" t="s">
        <v>0</v>
      </c>
      <c r="C2" s="44"/>
      <c r="D2" s="47" t="s">
        <v>14</v>
      </c>
      <c r="E2" s="47"/>
      <c r="F2" s="45">
        <v>50000</v>
      </c>
      <c r="G2" s="45"/>
      <c r="H2" s="45"/>
      <c r="I2" s="48" t="s">
        <v>24</v>
      </c>
      <c r="J2" s="48"/>
      <c r="K2" s="46">
        <f ca="1">TODAY()-701</f>
        <v>42907</v>
      </c>
      <c r="L2" s="46"/>
      <c r="M2" s="24"/>
      <c r="N2" s="24"/>
      <c r="O2" s="24"/>
      <c r="P2" s="24"/>
      <c r="Q2" s="24"/>
      <c r="R2" s="24"/>
    </row>
    <row r="3" spans="1:18" ht="27.75" customHeight="1" x14ac:dyDescent="0.2">
      <c r="A3" s="23"/>
      <c r="B3" s="43"/>
      <c r="C3" s="43"/>
      <c r="D3" s="43"/>
      <c r="E3" s="43"/>
      <c r="F3" s="49" t="s">
        <v>17</v>
      </c>
      <c r="G3" s="49"/>
      <c r="H3" s="49"/>
      <c r="I3" s="43"/>
      <c r="J3" s="43"/>
      <c r="K3" s="49" t="s">
        <v>28</v>
      </c>
      <c r="L3" s="49"/>
      <c r="M3" s="24"/>
      <c r="N3" s="24"/>
      <c r="O3" s="24"/>
      <c r="P3" s="24"/>
      <c r="Q3" s="24"/>
      <c r="R3" s="24"/>
    </row>
    <row r="4" spans="1:18" ht="25.5" customHeight="1" x14ac:dyDescent="0.2">
      <c r="A4" s="23"/>
      <c r="B4" s="42" t="s">
        <v>30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7"/>
      <c r="N4" s="24"/>
      <c r="O4" s="24"/>
      <c r="P4" s="24"/>
      <c r="Q4" s="24"/>
      <c r="R4" s="24"/>
    </row>
    <row r="5" spans="1:18" ht="32.25" customHeight="1" x14ac:dyDescent="0.25">
      <c r="A5" s="23"/>
      <c r="B5" s="58" t="s">
        <v>1</v>
      </c>
      <c r="C5" s="58"/>
      <c r="D5" s="58"/>
      <c r="E5" s="62">
        <f ca="1">IFERROR(قروض_الكلية[[#Totals],[الدفعة الشهرية الحالية]],0)</f>
        <v>190.91792743033542</v>
      </c>
      <c r="F5" s="62"/>
      <c r="G5" s="62"/>
      <c r="H5" s="60" t="s">
        <v>21</v>
      </c>
      <c r="I5" s="60"/>
      <c r="J5" s="60"/>
      <c r="K5" s="60"/>
      <c r="L5" s="63">
        <f ca="1">IFERROR(قروض_الكلية[[#Totals],[الدفعة المجدولة]],0)</f>
        <v>190.91792743033542</v>
      </c>
      <c r="M5" s="8"/>
      <c r="N5" s="24"/>
      <c r="O5" s="24"/>
      <c r="P5" s="24"/>
      <c r="Q5" s="24"/>
      <c r="R5" s="24"/>
    </row>
    <row r="6" spans="1:18" ht="32.25" customHeight="1" x14ac:dyDescent="0.2">
      <c r="A6" s="23"/>
      <c r="B6" s="59" t="s">
        <v>2</v>
      </c>
      <c r="C6" s="59"/>
      <c r="D6" s="59"/>
      <c r="E6" s="53">
        <f ca="1">IFERROR(قروض_الكلية[[#Totals],[الدفعة الشهرية الحالية]]/الراتب_الشهري_المقدر,"")</f>
        <v>4.5820302583280501E-2</v>
      </c>
      <c r="F6" s="53"/>
      <c r="G6" s="53"/>
      <c r="H6" s="61" t="s">
        <v>22</v>
      </c>
      <c r="I6" s="61"/>
      <c r="J6" s="61"/>
      <c r="K6" s="61"/>
      <c r="L6" s="9">
        <f ca="1">IFERROR(قروض_الكلية[[#Totals],[الدفعة المجدولة]]/الراتب_الشهري_المقدر,"")</f>
        <v>4.5820302583280501E-2</v>
      </c>
      <c r="M6" s="10"/>
      <c r="N6" s="24"/>
      <c r="O6" s="24"/>
      <c r="P6" s="24"/>
      <c r="Q6" s="24"/>
      <c r="R6" s="24"/>
    </row>
    <row r="7" spans="1:18" ht="20.25" customHeight="1" x14ac:dyDescent="0.3">
      <c r="A7" s="23"/>
      <c r="B7" s="26"/>
      <c r="C7" s="26"/>
      <c r="D7" s="27"/>
      <c r="E7" s="28"/>
      <c r="F7" s="26"/>
      <c r="G7" s="26"/>
      <c r="H7" s="26"/>
      <c r="I7" s="26"/>
      <c r="J7" s="26"/>
      <c r="K7" s="26"/>
      <c r="L7" s="26"/>
      <c r="M7" s="24"/>
      <c r="N7" s="24"/>
      <c r="O7" s="24"/>
      <c r="P7" s="24"/>
      <c r="Q7" s="24"/>
      <c r="R7" s="24"/>
    </row>
    <row r="8" spans="1:18" ht="23.25" customHeight="1" x14ac:dyDescent="0.2">
      <c r="A8" s="23"/>
      <c r="B8" s="54" t="s">
        <v>3</v>
      </c>
      <c r="C8" s="54"/>
      <c r="D8" s="54"/>
      <c r="E8" s="55"/>
      <c r="F8" s="56" t="s">
        <v>18</v>
      </c>
      <c r="G8" s="54"/>
      <c r="H8" s="55"/>
      <c r="I8" s="56" t="s">
        <v>25</v>
      </c>
      <c r="J8" s="57"/>
      <c r="K8" s="57"/>
      <c r="L8" s="57"/>
      <c r="M8" s="24"/>
      <c r="N8" s="24"/>
      <c r="O8" s="24"/>
      <c r="P8" s="24"/>
      <c r="Q8" s="24"/>
      <c r="R8" s="24"/>
    </row>
    <row r="9" spans="1:18" ht="35.1" customHeight="1" x14ac:dyDescent="0.2">
      <c r="A9" s="23"/>
      <c r="B9" s="1" t="s">
        <v>4</v>
      </c>
      <c r="C9" s="2" t="s">
        <v>11</v>
      </c>
      <c r="D9" s="3" t="s">
        <v>15</v>
      </c>
      <c r="E9" s="4" t="s">
        <v>16</v>
      </c>
      <c r="F9" s="5" t="s">
        <v>19</v>
      </c>
      <c r="G9" s="3" t="s">
        <v>20</v>
      </c>
      <c r="H9" s="4" t="s">
        <v>23</v>
      </c>
      <c r="I9" s="3" t="s">
        <v>26</v>
      </c>
      <c r="J9" s="3" t="s">
        <v>27</v>
      </c>
      <c r="K9" s="3" t="s">
        <v>29</v>
      </c>
      <c r="L9" s="3" t="s">
        <v>31</v>
      </c>
      <c r="M9" s="24"/>
      <c r="N9" s="24"/>
      <c r="O9" s="24"/>
      <c r="P9" s="24"/>
      <c r="Q9" s="24"/>
      <c r="R9" s="24"/>
    </row>
    <row r="10" spans="1:18" ht="14.25" x14ac:dyDescent="0.2">
      <c r="A10" s="23"/>
      <c r="B10" s="1" t="s">
        <v>5</v>
      </c>
      <c r="C10" s="2" t="s">
        <v>12</v>
      </c>
      <c r="D10" s="20">
        <v>10000</v>
      </c>
      <c r="E10" s="29">
        <v>0.05</v>
      </c>
      <c r="F10" s="30">
        <f ca="1">DATE(YEAR(TODAY())-2,4,1)</f>
        <v>42826</v>
      </c>
      <c r="G10" s="6">
        <v>10</v>
      </c>
      <c r="H10" s="11">
        <f ca="1">IF(AND(قروض_الكلية[[#This Row],[تاريخ البدء]]&gt;0,قروض_الكلية[[#This Row],[المدة (أعوام)]]&gt;0),EDATE(قروض_الكلية[[#This Row],[تاريخ البدء]],قروض_الكلية[[#This Row],[المدة (أعوام)]]*12),"")</f>
        <v>46478</v>
      </c>
      <c r="I10" s="19">
        <f ca="1">IFERROR(IF(AND(يوم_بدء_القرض,COUNT(قروض_الكلية[[#This Row],[مبلغ القرض]:[المدة (أعوام)]])=4,قروض_الكلية[[#This Row],[تاريخ البدء]]&lt;=TODAY()),PMT(قروض_الكلية[[#This Row],[السنوي
معدل الفائدة]]/12,قروض_الكلية[[#This Row],[المدة (أعوام)]]*12,-قروض_الكلية[[#This Row],[مبلغ القرض]],0,0),""),0)</f>
        <v>106.06551523907524</v>
      </c>
      <c r="J10" s="20">
        <f ca="1">IFERROR((قروض_الكلية[[#This Row],[الدفعة المجدولة]]*(قروض_الكلية[[#This Row],[المدة (أعوام)]]*12))-قروض_الكلية[[#This Row],[مبلغ القرض]],"")</f>
        <v>2727.8618286890287</v>
      </c>
      <c r="K10" s="21">
        <f ca="1">IF(COUNTA(قروض_الكلية[[#This Row],[مبلغ القرض]:[المدة (أعوام)]])&lt;&gt;4,"",PMT(قروض_الكلية[[#This Row],[السنوي
معدل الفائدة]]/12,قروض_الكلية[[#This Row],[المدة (أعوام)]]*12,-قروض_الكلية[[#This Row],[مبلغ القرض]],0,0))</f>
        <v>106.06551523907524</v>
      </c>
      <c r="L10" s="20">
        <f ca="1">IFERROR(قروض_الكلية[[#This Row],[الدفعة المجدولة]]*12,"")</f>
        <v>1272.7861828689029</v>
      </c>
      <c r="M10" s="24"/>
      <c r="N10" s="24"/>
      <c r="O10" s="24"/>
      <c r="P10" s="24"/>
      <c r="Q10" s="24"/>
      <c r="R10" s="24"/>
    </row>
    <row r="11" spans="1:18" ht="14.25" x14ac:dyDescent="0.2">
      <c r="A11" s="23"/>
      <c r="B11" s="1" t="s">
        <v>6</v>
      </c>
      <c r="C11" s="2" t="s">
        <v>13</v>
      </c>
      <c r="D11" s="20">
        <v>8000</v>
      </c>
      <c r="E11" s="29">
        <v>0.05</v>
      </c>
      <c r="F11" s="30">
        <f ca="1">DATE(YEAR(TODAY()),5,1)</f>
        <v>43586</v>
      </c>
      <c r="G11" s="6">
        <v>10</v>
      </c>
      <c r="H11" s="11">
        <f ca="1">IF(AND(قروض_الكلية[[#This Row],[تاريخ البدء]]&gt;0,قروض_الكلية[[#This Row],[المدة (أعوام)]]&gt;0),EDATE(قروض_الكلية[[#This Row],[تاريخ البدء]],قروض_الكلية[[#This Row],[المدة (أعوام)]]*12),"")</f>
        <v>47239</v>
      </c>
      <c r="I11" s="19">
        <f ca="1">IFERROR(IF(AND(يوم_بدء_القرض,COUNT(قروض_الكلية[[#This Row],[مبلغ القرض]:[المدة (أعوام)]])=4,قروض_الكلية[[#This Row],[تاريخ البدء]]&lt;=TODAY()),PMT(قروض_الكلية[[#This Row],[السنوي
معدل الفائدة]]/12,قروض_الكلية[[#This Row],[المدة (أعوام)]]*12,-قروض_الكلية[[#This Row],[مبلغ القرض]],0,0),""),0)</f>
        <v>84.852412191260186</v>
      </c>
      <c r="J11" s="20">
        <f ca="1">IFERROR((قروض_الكلية[[#This Row],[الدفعة المجدولة]]*(قروض_الكلية[[#This Row],[المدة (أعوام)]]*12))-قروض_الكلية[[#This Row],[مبلغ القرض]],"")</f>
        <v>2182.289462951223</v>
      </c>
      <c r="K11" s="21">
        <f ca="1">IF(COUNTA(قروض_الكلية[[#This Row],[مبلغ القرض]:[المدة (أعوام)]])&lt;&gt;4,"",PMT(قروض_الكلية[[#This Row],[السنوي
معدل الفائدة]]/12,قروض_الكلية[[#This Row],[المدة (أعوام)]]*12,-قروض_الكلية[[#This Row],[مبلغ القرض]],0,0))</f>
        <v>84.852412191260186</v>
      </c>
      <c r="L11" s="20">
        <f ca="1">IFERROR(قروض_الكلية[[#This Row],[الدفعة المجدولة]]*12,"")</f>
        <v>1018.2289462951222</v>
      </c>
      <c r="M11" s="24"/>
      <c r="N11" s="24"/>
      <c r="O11" s="24"/>
      <c r="P11" s="24"/>
      <c r="Q11" s="24"/>
      <c r="R11" s="24"/>
    </row>
    <row r="12" spans="1:18" ht="14.25" x14ac:dyDescent="0.2">
      <c r="A12" s="23"/>
      <c r="B12" s="1"/>
      <c r="C12" s="2"/>
      <c r="D12" s="20"/>
      <c r="E12" s="29"/>
      <c r="F12" s="30"/>
      <c r="G12" s="6"/>
      <c r="H12" s="11" t="str">
        <f>IF(AND(قروض_الكلية[[#This Row],[تاريخ البدء]]&gt;0,قروض_الكلية[[#This Row],[المدة (أعوام)]]&gt;0),EDATE(قروض_الكلية[[#This Row],[تاريخ البدء]],قروض_الكلية[[#This Row],[المدة (أعوام)]]*12),"")</f>
        <v/>
      </c>
      <c r="I12" s="19" t="str">
        <f ca="1">IFERROR(IF(AND(يوم_بدء_القرض,COUNT(قروض_الكلية[[#This Row],[مبلغ القرض]:[المدة (أعوام)]])=4,قروض_الكلية[[#This Row],[تاريخ البدء]]&lt;=TODAY()),PMT(قروض_الكلية[[#This Row],[السنوي
معدل الفائدة]]/12,قروض_الكلية[[#This Row],[المدة (أعوام)]]*12,-قروض_الكلية[[#This Row],[مبلغ القرض]],0,0),""),0)</f>
        <v/>
      </c>
      <c r="J12" s="20" t="str">
        <f>IFERROR((قروض_الكلية[[#This Row],[الدفعة المجدولة]]*(قروض_الكلية[[#This Row],[المدة (أعوام)]]*12))-قروض_الكلية[[#This Row],[مبلغ القرض]],"")</f>
        <v/>
      </c>
      <c r="K12" s="21" t="str">
        <f>IF(COUNTA(قروض_الكلية[[#This Row],[مبلغ القرض]:[المدة (أعوام)]])&lt;&gt;4,"",PMT(قروض_الكلية[[#This Row],[السنوي
معدل الفائدة]]/12,قروض_الكلية[[#This Row],[المدة (أعوام)]]*12,-قروض_الكلية[[#This Row],[مبلغ القرض]],0,0))</f>
        <v/>
      </c>
      <c r="L12" s="20" t="str">
        <f>IFERROR(قروض_الكلية[[#This Row],[الدفعة المجدولة]]*12,"")</f>
        <v/>
      </c>
      <c r="M12" s="24"/>
      <c r="N12" s="24"/>
      <c r="O12" s="24"/>
      <c r="P12" s="24"/>
      <c r="Q12" s="24"/>
      <c r="R12" s="24"/>
    </row>
    <row r="13" spans="1:18" ht="14.25" x14ac:dyDescent="0.2">
      <c r="A13" s="23"/>
      <c r="B13" s="1"/>
      <c r="C13" s="2"/>
      <c r="D13" s="20"/>
      <c r="E13" s="29"/>
      <c r="F13" s="30"/>
      <c r="G13" s="6"/>
      <c r="H13" s="11" t="str">
        <f>IF(AND(قروض_الكلية[[#This Row],[تاريخ البدء]]&gt;0,قروض_الكلية[[#This Row],[المدة (أعوام)]]&gt;0),EDATE(قروض_الكلية[[#This Row],[تاريخ البدء]],قروض_الكلية[[#This Row],[المدة (أعوام)]]*12),"")</f>
        <v/>
      </c>
      <c r="I13" s="19" t="str">
        <f ca="1">IFERROR(IF(AND(يوم_بدء_القرض,COUNT(قروض_الكلية[[#This Row],[مبلغ القرض]:[المدة (أعوام)]])=4,قروض_الكلية[[#This Row],[تاريخ البدء]]&lt;=TODAY()),PMT(قروض_الكلية[[#This Row],[السنوي
معدل الفائدة]]/12,قروض_الكلية[[#This Row],[المدة (أعوام)]]*12,-قروض_الكلية[[#This Row],[مبلغ القرض]],0,0),""),0)</f>
        <v/>
      </c>
      <c r="J13" s="20" t="str">
        <f>IFERROR((قروض_الكلية[[#This Row],[الدفعة المجدولة]]*(قروض_الكلية[[#This Row],[المدة (أعوام)]]*12))-قروض_الكلية[[#This Row],[مبلغ القرض]],"")</f>
        <v/>
      </c>
      <c r="K13" s="21" t="str">
        <f>IF(COUNTA(قروض_الكلية[[#This Row],[مبلغ القرض]:[المدة (أعوام)]])&lt;&gt;4,"",PMT(قروض_الكلية[[#This Row],[السنوي
معدل الفائدة]]/12,قروض_الكلية[[#This Row],[المدة (أعوام)]]*12,-قروض_الكلية[[#This Row],[مبلغ القرض]],0,0))</f>
        <v/>
      </c>
      <c r="L13" s="20" t="str">
        <f>IFERROR(قروض_الكلية[[#This Row],[الدفعة المجدولة]]*12,"")</f>
        <v/>
      </c>
      <c r="M13" s="24"/>
      <c r="N13" s="24"/>
      <c r="O13" s="24"/>
      <c r="P13" s="24"/>
      <c r="Q13" s="24"/>
      <c r="R13" s="24"/>
    </row>
    <row r="14" spans="1:18" ht="14.25" x14ac:dyDescent="0.2">
      <c r="A14" s="23"/>
      <c r="B14" s="1"/>
      <c r="C14" s="2"/>
      <c r="D14" s="20"/>
      <c r="E14" s="29"/>
      <c r="F14" s="30"/>
      <c r="G14" s="6"/>
      <c r="H14" s="11" t="str">
        <f>IF(AND(قروض_الكلية[[#This Row],[تاريخ البدء]]&gt;0,قروض_الكلية[[#This Row],[المدة (أعوام)]]&gt;0),EDATE(قروض_الكلية[[#This Row],[تاريخ البدء]],قروض_الكلية[[#This Row],[المدة (أعوام)]]*12),"")</f>
        <v/>
      </c>
      <c r="I14" s="19" t="str">
        <f ca="1">IFERROR(IF(AND(يوم_بدء_القرض,COUNT(قروض_الكلية[[#This Row],[مبلغ القرض]:[المدة (أعوام)]])=4,قروض_الكلية[[#This Row],[تاريخ البدء]]&lt;=TODAY()),PMT(قروض_الكلية[[#This Row],[السنوي
معدل الفائدة]]/12,قروض_الكلية[[#This Row],[المدة (أعوام)]]*12,-قروض_الكلية[[#This Row],[مبلغ القرض]],0,0),""),0)</f>
        <v/>
      </c>
      <c r="J14" s="20" t="str">
        <f>IFERROR((قروض_الكلية[[#This Row],[الدفعة المجدولة]]*(قروض_الكلية[[#This Row],[المدة (أعوام)]]*12))-قروض_الكلية[[#This Row],[مبلغ القرض]],"")</f>
        <v/>
      </c>
      <c r="K14" s="21" t="str">
        <f>IF(COUNTA(قروض_الكلية[[#This Row],[مبلغ القرض]:[المدة (أعوام)]])&lt;&gt;4,"",PMT(قروض_الكلية[[#This Row],[السنوي
معدل الفائدة]]/12,قروض_الكلية[[#This Row],[المدة (أعوام)]]*12,-قروض_الكلية[[#This Row],[مبلغ القرض]],0,0))</f>
        <v/>
      </c>
      <c r="L14" s="20" t="str">
        <f>IFERROR(قروض_الكلية[[#This Row],[الدفعة المجدولة]]*12,"")</f>
        <v/>
      </c>
      <c r="M14" s="24"/>
      <c r="N14" s="24"/>
      <c r="O14" s="24"/>
      <c r="P14" s="24"/>
      <c r="Q14" s="24"/>
      <c r="R14" s="24"/>
    </row>
    <row r="15" spans="1:18" ht="14.25" x14ac:dyDescent="0.2">
      <c r="A15" s="23"/>
      <c r="B15" s="1"/>
      <c r="C15" s="2"/>
      <c r="D15" s="20"/>
      <c r="E15" s="29"/>
      <c r="F15" s="30"/>
      <c r="G15" s="6"/>
      <c r="H15" s="11" t="str">
        <f>IF(AND(قروض_الكلية[[#This Row],[تاريخ البدء]]&gt;0,قروض_الكلية[[#This Row],[المدة (أعوام)]]&gt;0),EDATE(قروض_الكلية[[#This Row],[تاريخ البدء]],قروض_الكلية[[#This Row],[المدة (أعوام)]]*12),"")</f>
        <v/>
      </c>
      <c r="I15" s="19" t="str">
        <f ca="1">IFERROR(IF(AND(يوم_بدء_القرض,COUNT(قروض_الكلية[[#This Row],[مبلغ القرض]:[المدة (أعوام)]])=4,قروض_الكلية[[#This Row],[تاريخ البدء]]&lt;=TODAY()),PMT(قروض_الكلية[[#This Row],[السنوي
معدل الفائدة]]/12,قروض_الكلية[[#This Row],[المدة (أعوام)]]*12,-قروض_الكلية[[#This Row],[مبلغ القرض]],0,0),""),0)</f>
        <v/>
      </c>
      <c r="J15" s="20" t="str">
        <f>IFERROR((قروض_الكلية[[#This Row],[الدفعة المجدولة]]*(قروض_الكلية[[#This Row],[المدة (أعوام)]]*12))-قروض_الكلية[[#This Row],[مبلغ القرض]],"")</f>
        <v/>
      </c>
      <c r="K15" s="21" t="str">
        <f>IF(COUNTA(قروض_الكلية[[#This Row],[مبلغ القرض]:[المدة (أعوام)]])&lt;&gt;4,"",PMT(قروض_الكلية[[#This Row],[السنوي
معدل الفائدة]]/12,قروض_الكلية[[#This Row],[المدة (أعوام)]]*12,-قروض_الكلية[[#This Row],[مبلغ القرض]],0,0))</f>
        <v/>
      </c>
      <c r="L15" s="20" t="str">
        <f>IFERROR(قروض_الكلية[[#This Row],[الدفعة المجدولة]]*12,"")</f>
        <v/>
      </c>
      <c r="M15" s="24"/>
      <c r="N15" s="24"/>
      <c r="O15" s="24"/>
      <c r="P15" s="24"/>
      <c r="Q15" s="24"/>
      <c r="R15" s="24"/>
    </row>
    <row r="16" spans="1:18" ht="20.25" customHeight="1" x14ac:dyDescent="0.2">
      <c r="A16" s="23"/>
      <c r="B16" s="31" t="s">
        <v>7</v>
      </c>
      <c r="C16" s="32"/>
      <c r="D16" s="33">
        <f>SUBTOTAL(109,قروض_الكلية[مبلغ القرض])</f>
        <v>18000</v>
      </c>
      <c r="E16" s="34"/>
      <c r="F16" s="35"/>
      <c r="G16" s="36"/>
      <c r="H16" s="37"/>
      <c r="I16" s="38">
        <f ca="1">SUBTOTAL(109,قروض_الكلية[الدفعة الشهرية الحالية])</f>
        <v>190.91792743033542</v>
      </c>
      <c r="J16" s="39">
        <f ca="1">SUBTOTAL(109,قروض_الكلية[الإجمالي
الفائدة])</f>
        <v>4910.1512916402517</v>
      </c>
      <c r="K16" s="40">
        <f ca="1">SUBTOTAL(109,قروض_الكلية[الدفعة المجدولة])</f>
        <v>190.91792743033542</v>
      </c>
      <c r="L16" s="39">
        <f ca="1">SUBTOTAL(109,قروض_الكلية[السنوي الدفعة])</f>
        <v>2291.015129164025</v>
      </c>
      <c r="M16" s="24"/>
      <c r="N16" s="24"/>
      <c r="O16" s="24"/>
      <c r="P16" s="24"/>
      <c r="Q16" s="24"/>
      <c r="R16" s="24"/>
    </row>
    <row r="17" spans="1:18" s="41" customFormat="1" ht="23.25" customHeight="1" x14ac:dyDescent="0.2">
      <c r="A17" s="23"/>
      <c r="B17" s="12" t="s">
        <v>8</v>
      </c>
      <c r="C17" s="13"/>
      <c r="D17" s="14">
        <f>AVERAGE(قروض_الكلية[مبلغ القرض])</f>
        <v>9000</v>
      </c>
      <c r="E17" s="15">
        <f>AVERAGE(قروض_الكلية[السنوي
معدل الفائدة])</f>
        <v>0.05</v>
      </c>
      <c r="F17" s="16"/>
      <c r="G17" s="16"/>
      <c r="H17" s="15"/>
      <c r="I17" s="17"/>
      <c r="J17" s="14">
        <f ca="1">AVERAGE(قروض_الكلية[الإجمالي
الفائدة])</f>
        <v>2455.0756458201258</v>
      </c>
      <c r="K17" s="18"/>
      <c r="L17" s="14">
        <f ca="1">AVERAGE(قروض_الكلية[السنوي الدفعة])</f>
        <v>1145.5075645820125</v>
      </c>
      <c r="M17" s="24"/>
      <c r="N17" s="24"/>
      <c r="O17" s="24"/>
      <c r="P17" s="24"/>
      <c r="Q17" s="24"/>
      <c r="R17" s="24"/>
    </row>
    <row r="18" spans="1:18" s="41" customFormat="1" ht="23.25" customHeight="1" x14ac:dyDescent="0.2">
      <c r="A18" s="23"/>
      <c r="B18" s="50" t="s">
        <v>9</v>
      </c>
      <c r="C18" s="50"/>
      <c r="D18" s="50"/>
      <c r="E18" s="50"/>
      <c r="F18" s="50"/>
      <c r="G18" s="50"/>
      <c r="H18" s="50"/>
      <c r="I18" s="50"/>
      <c r="J18" s="50"/>
      <c r="K18" s="50"/>
      <c r="L18" s="51">
        <f ca="1">قروض_الكلية[[#Totals],[مبلغ القرض]]+قروض_الكلية[[#Totals],[الإجمالي
الفائدة]]</f>
        <v>22910.15129164025</v>
      </c>
      <c r="M18" s="24"/>
      <c r="N18" s="24"/>
      <c r="O18" s="24"/>
      <c r="P18" s="24"/>
      <c r="Q18" s="24"/>
      <c r="R18" s="24"/>
    </row>
    <row r="19" spans="1:18" ht="20.25" customHeight="1" x14ac:dyDescent="0.2">
      <c r="A19" s="23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24"/>
      <c r="N19" s="24"/>
      <c r="O19" s="24"/>
      <c r="P19" s="24"/>
      <c r="Q19" s="24"/>
      <c r="R19" s="24"/>
    </row>
    <row r="20" spans="1:18" ht="20.25" customHeight="1" x14ac:dyDescent="0.2">
      <c r="A20" s="24"/>
      <c r="B20" s="52" t="s">
        <v>10</v>
      </c>
      <c r="C20" s="52"/>
      <c r="D20" s="52"/>
      <c r="E20" s="52"/>
      <c r="F20" s="52"/>
      <c r="G20" s="52"/>
      <c r="H20" s="52"/>
      <c r="I20" s="52"/>
      <c r="J20" s="52"/>
      <c r="K20" s="52"/>
      <c r="L20" s="51">
        <f>(الراتب_السنوي_المقدر/12)</f>
        <v>4166.666666666667</v>
      </c>
      <c r="M20" s="24"/>
      <c r="N20" s="24"/>
      <c r="O20" s="24"/>
      <c r="P20" s="24"/>
      <c r="Q20" s="24"/>
      <c r="R20" s="24"/>
    </row>
    <row r="21" spans="1:18" ht="20.25" customHeight="1" x14ac:dyDescent="0.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1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قم بإنشاء &quot;حاسبة قرض الكلية&quot; في ورقة العمل هذه. أدخل التفاصيل في الجدول البادئ من الخلية B9 و&quot;الراتب السنوي المقدر&quot; في الخلية F2 وتاريخ بدء رد القرض في الخلية K2" sqref="A1" xr:uid="{00000000-0002-0000-0000-000002000000}"/>
    <dataValidation allowBlank="1" showInputMessage="1" showErrorMessage="1" prompt="أدخل &quot;الراتب السنوي المقدر بعد التخرج&quot; في هذه الخلية" sqref="F2:H2" xr:uid="{00000000-0002-0000-0000-000003000000}"/>
    <dataValidation allowBlank="1" showInputMessage="1" showErrorMessage="1" prompt="أدخل &quot;الراتب السنوي المقدر بعد التخرج&quot; في الخلية أعلاه" sqref="F3:H3" xr:uid="{00000000-0002-0000-0000-000004000000}"/>
    <dataValidation allowBlank="1" showInputMessage="1" showErrorMessage="1" prompt="أدخل &quot;تاريخ بدء رد القروض&quot; في هذه الخلية" sqref="K2:L2" xr:uid="{00000000-0002-0000-0000-000005000000}"/>
    <dataValidation allowBlank="1" showInputMessage="1" showErrorMessage="1" prompt="أدخل &quot;تاريخ بدء رد القروض&quot; في الخلية أعلاه" sqref="K3:L3" xr:uid="{00000000-0002-0000-0000-000006000000}"/>
    <dataValidation allowBlank="1" showInputMessage="1" showErrorMessage="1" prompt="يتم احتساب المدفوعات الشهرية الحالية المجمعة تلقائياً في الخلية على اليسار" sqref="B5:D5" xr:uid="{00000000-0002-0000-0000-000007000000}"/>
    <dataValidation allowBlank="1" showInputMessage="1" showErrorMessage="1" prompt="يتم احتساب المدفوعات الشهرية الحالية المجمعة تلقائياً في هذه الخلية" sqref="E5:G5" xr:uid="{00000000-0002-0000-0000-000008000000}"/>
    <dataValidation allowBlank="1" showInputMessage="1" showErrorMessage="1" prompt="يتم حساب النسبة المئوية للدخل الشهري الحالي تلقائياً في الخلية التي على اليسار" sqref="B6:D6" xr:uid="{00000000-0002-0000-0000-000009000000}"/>
    <dataValidation allowBlank="1" showInputMessage="1" showErrorMessage="1" prompt="يتم حساب النسبة المئوية للدخل الشهري الحالي تلقائياً في هذه الخلية" sqref="E6:G6" xr:uid="{00000000-0002-0000-0000-00000A000000}"/>
    <dataValidation allowBlank="1" showInputMessage="1" showErrorMessage="1" prompt="يتم احتساب المدفوعات الشهرية المجمعة تلقائياً في الخلية على اليسار" sqref="H5:K5" xr:uid="{00000000-0002-0000-0000-00000B000000}"/>
    <dataValidation allowBlank="1" showInputMessage="1" showErrorMessage="1" prompt="يتم احتساب المدفوعات الشهرية المجمعة تلقائياً في هذه الخلية" sqref="L5" xr:uid="{00000000-0002-0000-0000-00000C000000}"/>
    <dataValidation allowBlank="1" showInputMessage="1" showErrorMessage="1" prompt="يتم حساب النسبة المئوية للدخل الشهري تلقائياً في الخلية التي على اليسار" sqref="H6:K6" xr:uid="{00000000-0002-0000-0000-00000D000000}"/>
    <dataValidation allowBlank="1" showInputMessage="1" showErrorMessage="1" prompt="يتم حساب النسبة المئوية للدخل الشهري تلقائياً في هذه الخلية" sqref="L6" xr:uid="{00000000-0002-0000-0000-00000E000000}"/>
    <dataValidation allowBlank="1" showInputMessage="1" showErrorMessage="1" prompt="أدخل تفاصيل القرض العام في أعمدة الجدول أدناه" sqref="B8:E8" xr:uid="{00000000-0002-0000-0000-00000F000000}"/>
    <dataValidation allowBlank="1" showInputMessage="1" showErrorMessage="1" prompt="أدخل &quot;رقم القرض&quot; في هذا العمود أسفل هذا العنوان" sqref="B9" xr:uid="{00000000-0002-0000-0000-000010000000}"/>
    <dataValidation allowBlank="1" showInputMessage="1" showErrorMessage="1" prompt="أدخل &quot;المقرض&quot; في هذا العمود أسفل هذا العنوان" sqref="C9" xr:uid="{00000000-0002-0000-0000-000011000000}"/>
    <dataValidation allowBlank="1" showInputMessage="1" showErrorMessage="1" prompt="أدخل &quot;مبلغ القرض&quot; في هذا العمود أسفل هذا العنوان" sqref="D9" xr:uid="{00000000-0002-0000-0000-000012000000}"/>
    <dataValidation allowBlank="1" showInputMessage="1" showErrorMessage="1" prompt="أدخل &quot;معدل الفائدة السنوية&quot; في هذا العمود أسفل هذا العنوان" sqref="E9" xr:uid="{00000000-0002-0000-0000-000013000000}"/>
    <dataValidation allowBlank="1" showInputMessage="1" showErrorMessage="1" prompt="أدخل &quot;بيانات رد القرض&quot; في أعمدة الجدول أدناه" sqref="F8:H8" xr:uid="{00000000-0002-0000-0000-000014000000}"/>
    <dataValidation allowBlank="1" showInputMessage="1" showErrorMessage="1" prompt="أدخل &quot;تاريخ البدء&quot; في هذا العمود أسفل هذا العنوان" sqref="F9" xr:uid="{00000000-0002-0000-0000-000015000000}"/>
    <dataValidation allowBlank="1" showInputMessage="1" showErrorMessage="1" prompt="أدخل &quot;المدة&quot; بالسنوات في هذا العمود ضمن هذا العنوان" sqref="G9" xr:uid="{00000000-0002-0000-0000-000016000000}"/>
    <dataValidation allowBlank="1" showInputMessage="1" showErrorMessage="1" prompt="يتم تحديث تاريخ الانتهاء تلقائياً في هذا العمود تحت هذا العنوان" sqref="H9" xr:uid="{00000000-0002-0000-0000-000017000000}"/>
    <dataValidation allowBlank="1" showInputMessage="1" showErrorMessage="1" prompt="يتم احتساب تفاصيل الدفع تلقائياً في أعمدة الجدول أدناه" sqref="I8:L8" xr:uid="{00000000-0002-0000-0000-000018000000}"/>
    <dataValidation allowBlank="1" showInputMessage="1" showErrorMessage="1" prompt="يتم احتساب &quot;الدفع الشهري الحالي&quot; تلقائياً في هذا العمود ضمن هذا العنوان" sqref="I9" xr:uid="{00000000-0002-0000-0000-000019000000}"/>
    <dataValidation allowBlank="1" showInputMessage="1" showErrorMessage="1" prompt="يتم حساب إجمالي الفائدة تلقائياً في هذا العمود أسفل هذا العنوان" sqref="J9" xr:uid="{00000000-0002-0000-0000-00001A000000}"/>
    <dataValidation allowBlank="1" showInputMessage="1" showErrorMessage="1" prompt="يتم احتساب &quot;الدفع المجدول&quot; تلقائياً في هذا العمود ضمن هذا العنوان" sqref="K9" xr:uid="{00000000-0002-0000-0000-00001B000000}"/>
    <dataValidation allowBlank="1" showInputMessage="1" showErrorMessage="1" prompt="يتم احتساب &quot;الدفع السنوي&quot; تلقائياً في هذا العمود تحت هذا العنوان. يتم احتساب المتوسطات تلقائياً في الجدول أدناه في هذا العمود" sqref="L9" xr:uid="{00000000-0002-0000-0000-00001C000000}"/>
    <dataValidation allowBlank="1" showInputMessage="1" showErrorMessage="1" prompt="يتم احتساب متوسطات &quot;مبلغ القرض&quot; و&quot;معدل الفائدة السنوية&quot; و&quot;إجمالي مبلغ الفائدة&quot; و&quot;المدفوعات السنوية&quot; تلقائياً ويتم تحديث مخطط الدفع المجدول في الخلايا على اليسار" sqref="B17" xr:uid="{00000000-0002-0000-0000-00001D000000}"/>
    <dataValidation allowBlank="1" showInputMessage="1" showErrorMessage="1" prompt="يتم حساب &quot;متوسط مبلغ القرض&quot; تلقائياً في هذه الخلية" sqref="D17" xr:uid="{00000000-0002-0000-0000-00001E000000}"/>
    <dataValidation allowBlank="1" showInputMessage="1" showErrorMessage="1" prompt="يتم احتساب &quot;متوسط معدل الفائدة&quot; تلقائياً في هذه الخلية" sqref="E17" xr:uid="{00000000-0002-0000-0000-00001F000000}"/>
    <dataValidation allowBlank="1" showInputMessage="1" showErrorMessage="1" prompt="يتم حساب &quot;متوسط مبلغ إجمالي الفائدة&quot; تلقائياً في هذه الخلية" sqref="J17" xr:uid="{00000000-0002-0000-0000-000020000000}"/>
    <dataValidation allowBlank="1" showInputMessage="1" showErrorMessage="1" prompt="يتم تحديث مخطط &quot;متوسط الدفع المجدول&quot; تلقائياً في هذه الخلية" sqref="K17" xr:uid="{00000000-0002-0000-0000-000021000000}"/>
    <dataValidation allowBlank="1" showInputMessage="1" showErrorMessage="1" prompt="يتم حساب متوسط المبلغ السنوي تلقائياً في هذه الخلية وإجمالي استرداد القرض الموحد والدخل الشهري المقدر بعد التخرج في الخلايا أدناه" sqref="L17" xr:uid="{00000000-0002-0000-0000-000022000000}"/>
    <dataValidation allowBlank="1" showInputMessage="1" showErrorMessage="1" prompt="يتم احتساب إجمالي استرداد القرض الموحد تلقائياً في الخلية على اليسار" sqref="B18:K19" xr:uid="{00000000-0002-0000-0000-000023000000}"/>
    <dataValidation allowBlank="1" showInputMessage="1" showErrorMessage="1" prompt="يتم احتساب إجمالي استرداد القرض الموحد تلقائياً في هذه الخلية" sqref="L18:L19" xr:uid="{00000000-0002-0000-0000-000024000000}"/>
    <dataValidation allowBlank="1" showInputMessage="1" showErrorMessage="1" prompt="يتم احتساب إجمالي الدخل الشهري المقدر بعد التخرج في الخلية على اليسار" sqref="B20:K21" xr:uid="{00000000-0002-0000-0000-000025000000}"/>
    <dataValidation allowBlank="1" showInputMessage="1" showErrorMessage="1" prompt="يتم احتساب إجمالي الدخل الشهري المقدر بعد التخرج في هذه الخلية" sqref="L20:L21" xr:uid="{00000000-0002-0000-0000-000026000000}"/>
    <dataValidation allowBlank="1" showInputMessage="1" showErrorMessage="1" prompt="تتضمن هذه الخلية عنوان ورقة العمل هذه وتلميحات في الخلية B4. يتم تحديث المتوسطات وإجمالي استرداد القرض الموحد والدخل الشهري المقدر تلقائياً في الجدول أدناه" sqref="B2:C2" xr:uid="{00000000-0002-0000-0000-000027000000}"/>
    <dataValidation allowBlank="1" showInputMessage="1" showErrorMessage="1" prompt="يتم احتساب المدفوعات الشهرية المجمعة الحالية والمجدولة والنسبة المئوية للدخل الشهري الحالي والمجدول تلقائياً في الخلايا E5 وE6 وL5 و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rightToLeft="1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'حاسبة القرض'!K10:K15</xm:f>
              <xm:sqref>K17</xm:sqref>
            </x14:sparkline>
            <x14:sparkline>
              <xm:f>'حاسبة القرض'!I10:I15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6</vt:i4>
      </vt:variant>
    </vt:vector>
  </HeadingPairs>
  <TitlesOfParts>
    <vt:vector size="7" baseType="lpstr">
      <vt:lpstr>حاسبة القرض</vt:lpstr>
      <vt:lpstr>'حاسبة القرض'!Print_Titles</vt:lpstr>
      <vt:lpstr>الدفع_الشهري_المجمع</vt:lpstr>
      <vt:lpstr>الراتب_السنوي_المقدر</vt:lpstr>
      <vt:lpstr>الراتب_الشهري_المقدر</vt:lpstr>
      <vt:lpstr>بدء_رد_القرض</vt:lpstr>
      <vt:lpstr>رد_القرض_الثابت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2018-04-04T11:34:18Z</dcterms:created>
  <dcterms:modified xsi:type="dcterms:W3CDTF">2019-05-23T12:32:43Z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